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225" windowWidth="10050" windowHeight="11340" activeTab="0"/>
  </bookViews>
  <sheets>
    <sheet name="І півріччя" sheetId="1" r:id="rId1"/>
  </sheets>
  <definedNames>
    <definedName name="_xlnm.Print_Titles" localSheetId="0">'І півріччя'!$6:$10</definedName>
    <definedName name="_xlnm.Print_Area" localSheetId="0">'І півріччя'!$C$1:$V$363</definedName>
  </definedNames>
  <calcPr fullCalcOnLoad="1"/>
</workbook>
</file>

<file path=xl/sharedStrings.xml><?xml version="1.0" encoding="utf-8"?>
<sst xmlns="http://schemas.openxmlformats.org/spreadsheetml/2006/main" count="806" uniqueCount="582">
  <si>
    <t>Резервний фонд</t>
  </si>
  <si>
    <t>видатки розвитку</t>
  </si>
  <si>
    <t>Надання позашкільної освіти позашкільними закладами освіти, заходи із позашкільної роботи з дітьми</t>
  </si>
  <si>
    <t xml:space="preserve">  </t>
  </si>
  <si>
    <t xml:space="preserve"> - міська програма розвитку футболу в м.Южноукраїнську на 2013-2016 роки</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</si>
  <si>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</si>
  <si>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</si>
  <si>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</si>
  <si>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</si>
  <si>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</si>
  <si>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</si>
  <si>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Разом</t>
  </si>
  <si>
    <t>Всього видатки бюджету міста:</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</si>
  <si>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</si>
  <si>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</si>
  <si>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</si>
  <si>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</si>
  <si>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</si>
  <si>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</si>
  <si>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</si>
  <si>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</si>
  <si>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</si>
  <si>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</si>
  <si>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</si>
  <si>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</si>
  <si>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</si>
  <si>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Т.О.Гончарова</t>
  </si>
  <si>
    <t xml:space="preserve"> - за рахунок субвенції на здійснення заходів щодо соціально-економічного розвитку окремих територій</t>
  </si>
  <si>
    <t>Сприяння розвиту малого та середнього підприємництва</t>
  </si>
  <si>
    <t xml:space="preserve"> - кошти міського бюджету</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</si>
  <si>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</si>
  <si>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0180</t>
  </si>
  <si>
    <t>0111</t>
  </si>
  <si>
    <t>0490</t>
  </si>
  <si>
    <t>0411</t>
  </si>
  <si>
    <t>0160</t>
  </si>
  <si>
    <t>1010</t>
  </si>
  <si>
    <t>0910</t>
  </si>
  <si>
    <t>1020</t>
  </si>
  <si>
    <t>0921</t>
  </si>
  <si>
    <t>1090</t>
  </si>
  <si>
    <t>0960</t>
  </si>
  <si>
    <t>0990</t>
  </si>
  <si>
    <t>0133</t>
  </si>
  <si>
    <t>1070</t>
  </si>
  <si>
    <t>1040</t>
  </si>
  <si>
    <t>1060</t>
  </si>
  <si>
    <t>0763</t>
  </si>
  <si>
    <t>3012</t>
  </si>
  <si>
    <t>1030</t>
  </si>
  <si>
    <t>3021</t>
  </si>
  <si>
    <t>3022</t>
  </si>
  <si>
    <t>3035</t>
  </si>
  <si>
    <t xml:space="preserve"> - міська комплексна програма "Турбота" на 2013 - 2017 роки</t>
  </si>
  <si>
    <t>3041</t>
  </si>
  <si>
    <t>3042</t>
  </si>
  <si>
    <t>3043</t>
  </si>
  <si>
    <t>3044</t>
  </si>
  <si>
    <t>3045</t>
  </si>
  <si>
    <t>3046</t>
  </si>
  <si>
    <t>3047</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</si>
  <si>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</si>
  <si>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</si>
  <si>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</si>
  <si>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</si>
  <si>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</si>
  <si>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</si>
  <si>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</si>
  <si>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</si>
  <si>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</si>
  <si>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</si>
  <si>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</si>
  <si>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</si>
  <si>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</si>
  <si>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</si>
  <si>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</si>
  <si>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</si>
  <si>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</si>
  <si>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</si>
  <si>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</si>
  <si>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</si>
  <si>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</si>
  <si>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 xml:space="preserve"> - міська соціальна програма підтримки учасників АТО та членів їх сімей на 2016-2020 року</t>
  </si>
  <si>
    <t>7310</t>
  </si>
  <si>
    <t>5061</t>
  </si>
  <si>
    <t xml:space="preserve"> - міська програма  "Фонд міської ради на виконання депутатських повноважень" на 2017 рік </t>
  </si>
  <si>
    <t>5031</t>
  </si>
  <si>
    <t>3011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</si>
  <si>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</si>
  <si>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</si>
  <si>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</si>
  <si>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</si>
  <si>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</si>
  <si>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</si>
  <si>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</si>
  <si>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</si>
  <si>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</si>
  <si>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</si>
  <si>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</si>
  <si>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</si>
  <si>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</si>
  <si>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</si>
  <si>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</si>
  <si>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</si>
  <si>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 xml:space="preserve"> - утримання комунального закладу "Територіальний центр соціального обслуговування (надання соціальних послуг) м.Южноукраїнськ</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</si>
  <si>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в частині  укріплення матеріально-технічної бази Южноукраїнського відділення поліції Первомайського відділу поліції Головного Управління Національної поліції в Миколаївській області  (поточний ремонт системи опалення в будівлі Южноукраїнського відділення поліції)</t>
  </si>
  <si>
    <t>0150</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</si>
  <si>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</si>
  <si>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</si>
  <si>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</si>
  <si>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</si>
  <si>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</si>
  <si>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</si>
  <si>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</si>
  <si>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</si>
  <si>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</si>
  <si>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</si>
  <si>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</si>
  <si>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</si>
  <si>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2810160</t>
  </si>
  <si>
    <t>2900000</t>
  </si>
  <si>
    <t>2910000</t>
  </si>
  <si>
    <t>2910160</t>
  </si>
  <si>
    <t>3700000</t>
  </si>
  <si>
    <t>3710000</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</si>
  <si>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</si>
  <si>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</si>
  <si>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</si>
  <si>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</si>
  <si>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</si>
  <si>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</si>
  <si>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</si>
  <si>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</si>
  <si>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</si>
  <si>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</si>
  <si>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Методичне забезпечення діяльності навчальних закладів</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</si>
  <si>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</si>
  <si>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</si>
  <si>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</si>
  <si>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</si>
  <si>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</si>
  <si>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</si>
  <si>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</si>
  <si>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</si>
  <si>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</si>
  <si>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</si>
  <si>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0813011</t>
  </si>
  <si>
    <t>0813012</t>
  </si>
  <si>
    <t>0813021</t>
  </si>
  <si>
    <t>0813022</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</si>
  <si>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</si>
  <si>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</si>
  <si>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</si>
  <si>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</si>
  <si>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</si>
  <si>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</si>
  <si>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</si>
  <si>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</si>
  <si>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</si>
  <si>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0813041</t>
  </si>
  <si>
    <t>0813042</t>
  </si>
  <si>
    <t>0813043</t>
  </si>
  <si>
    <t>0813044</t>
  </si>
  <si>
    <t>0813045</t>
  </si>
  <si>
    <t>0813046</t>
  </si>
  <si>
    <t>0813047</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</si>
  <si>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</si>
  <si>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</si>
  <si>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</si>
  <si>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</si>
  <si>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</si>
  <si>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</si>
  <si>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 xml:space="preserve"> - міська комплексна програма  "Молоде покоління  м.Южноукраїнська" на 2016-2020 роки</t>
  </si>
  <si>
    <t>0813180</t>
  </si>
  <si>
    <t>0813160</t>
  </si>
  <si>
    <t>3160</t>
  </si>
  <si>
    <t>Інші видатки на соціальний захист ветеранів війни та праці</t>
  </si>
  <si>
    <t>0813230</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</si>
  <si>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</si>
  <si>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</si>
  <si>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</si>
  <si>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</si>
  <si>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</si>
  <si>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</si>
  <si>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</si>
  <si>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</si>
  <si>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</si>
  <si>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</si>
  <si>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</si>
  <si>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 xml:space="preserve"> - міська комплексна програма "Молоде покоління міста Южноукраїнська" на 2016-2020 роки </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</si>
  <si>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</si>
  <si>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</si>
  <si>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</si>
  <si>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</si>
  <si>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</si>
  <si>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</si>
  <si>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</si>
  <si>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</si>
  <si>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</si>
  <si>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</si>
  <si>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</si>
  <si>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Надання спеціальної освіти школами естетичного виховання (музичними, художніми, хореографічними, театральними, хоровими, мистецькими)</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</si>
  <si>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</si>
  <si>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</si>
  <si>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</si>
  <si>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</si>
  <si>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</si>
  <si>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</si>
  <si>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</si>
  <si>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</si>
  <si>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</si>
  <si>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</si>
  <si>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</si>
  <si>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</si>
  <si>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</si>
  <si>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</si>
  <si>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</si>
  <si>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</si>
  <si>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</si>
  <si>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</si>
  <si>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</si>
  <si>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</si>
  <si>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</si>
  <si>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</si>
  <si>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</si>
  <si>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</si>
  <si>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</si>
  <si>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</si>
  <si>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</si>
  <si>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</si>
  <si>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</si>
  <si>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</si>
  <si>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</si>
  <si>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</si>
  <si>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</si>
  <si>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</si>
  <si>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</si>
  <si>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</si>
  <si>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1100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</si>
  <si>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</si>
  <si>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</si>
  <si>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</si>
  <si>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</si>
  <si>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</si>
  <si>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</si>
  <si>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</si>
  <si>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</si>
  <si>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</si>
  <si>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</si>
  <si>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</si>
  <si>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</si>
  <si>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</si>
  <si>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</si>
  <si>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3717310</t>
  </si>
  <si>
    <t>Будівництво об'єктів житлово-комунального господарства (кошти міського бюджету розвитку на фінансування об'єктів за напрямами та заходами, що будуть визначені рішеннями міської ради при внесенні змін до бюджету міста Южноукраїнська на 2017 рік )</t>
  </si>
  <si>
    <t>3718700</t>
  </si>
  <si>
    <t>3719110</t>
  </si>
  <si>
    <t>9110</t>
  </si>
  <si>
    <t>3230</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</si>
  <si>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</si>
  <si>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</si>
  <si>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</si>
  <si>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</si>
  <si>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</si>
  <si>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</si>
  <si>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</si>
  <si>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</si>
  <si>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</si>
  <si>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</si>
  <si>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1251</t>
  </si>
  <si>
    <t>0812152</t>
  </si>
  <si>
    <t>0812151</t>
  </si>
  <si>
    <t>Забезпечення діяльності інших закладів у сфері охорони здоров’я</t>
  </si>
  <si>
    <t>Інші програми та заходи у сфері охорони здоров’я</t>
  </si>
  <si>
    <t>0813081</t>
  </si>
  <si>
    <t>3081</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</si>
  <si>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</si>
  <si>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</si>
  <si>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</si>
  <si>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</si>
  <si>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</si>
  <si>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</si>
  <si>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</si>
  <si>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</si>
  <si>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</si>
  <si>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</si>
  <si>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</si>
  <si>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</si>
  <si>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</si>
  <si>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</si>
  <si>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</si>
  <si>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0617691</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</si>
  <si>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</si>
  <si>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</si>
  <si>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</si>
  <si>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</si>
  <si>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</si>
  <si>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</si>
  <si>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</si>
  <si>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3716090</t>
  </si>
  <si>
    <t>6090</t>
  </si>
  <si>
    <t>Інша діяльність у сфері житлово-комунального господарства</t>
  </si>
  <si>
    <t xml:space="preserve"> - утримання міжкільного навчально-виробничого комбінату</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</si>
  <si>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</si>
  <si>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</si>
  <si>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</si>
  <si>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</si>
  <si>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</si>
  <si>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</si>
  <si>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</si>
  <si>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</si>
  <si>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</si>
  <si>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</si>
  <si>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</si>
  <si>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 xml:space="preserve">Начальник фінансового управління Южноукраїнської міської ради </t>
  </si>
  <si>
    <t>3083</t>
  </si>
  <si>
    <t>0813083</t>
  </si>
  <si>
    <t>0813085</t>
  </si>
  <si>
    <t>3085</t>
  </si>
  <si>
    <t>3192</t>
  </si>
  <si>
    <t>0813242</t>
  </si>
  <si>
    <t>Інші заходи у сфері соціального захисту і соціального забезпечення</t>
  </si>
  <si>
    <t>0813121</t>
  </si>
  <si>
    <t>2152</t>
  </si>
  <si>
    <t>0813082</t>
  </si>
  <si>
    <t>3082</t>
  </si>
  <si>
    <t>0200000</t>
  </si>
  <si>
    <t>0210000</t>
  </si>
  <si>
    <t>0210150</t>
  </si>
  <si>
    <t xml:space="preserve"> - надання допомоги дітям-сиротам та дітям, позбавленим батьківського піклування, яким виповнюється 18 років</t>
  </si>
  <si>
    <t>3718500</t>
  </si>
  <si>
    <t>8500</t>
  </si>
  <si>
    <t>2818340</t>
  </si>
  <si>
    <t>8340</t>
  </si>
  <si>
    <t>0540</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</si>
  <si>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</si>
  <si>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</si>
  <si>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</si>
  <si>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кошти міського бюджету</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</si>
  <si>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</si>
  <si>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</si>
  <si>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</si>
  <si>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</si>
  <si>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</si>
  <si>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</si>
  <si>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</si>
  <si>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</si>
  <si>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</si>
  <si>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</si>
  <si>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</si>
  <si>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</si>
  <si>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 xml:space="preserve"> - міська програма "Наше місто"на 2015-2019 роки</t>
  </si>
  <si>
    <t xml:space="preserve"> -  міська програма  "Фонд міської ради на виконання депутатських повноважень" на 2018-2020 роки </t>
  </si>
  <si>
    <t>1216040</t>
  </si>
  <si>
    <t>6040</t>
  </si>
  <si>
    <t>Заходи, пов’язані з поліпшенням питної води</t>
  </si>
  <si>
    <t xml:space="preserve"> - міська програма Питна вода  міста  Южноукраїнська на 2007-2020 роки </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</si>
  <si>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</si>
  <si>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</si>
  <si>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</si>
  <si>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</si>
  <si>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</si>
  <si>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</si>
  <si>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 xml:space="preserve"> - міська програма  "Фонд міської ради на виконання депутатських повноважень" на 2018-2020 роки</t>
  </si>
  <si>
    <t>1017691</t>
  </si>
  <si>
    <t>1216011</t>
  </si>
  <si>
    <t>1216012</t>
  </si>
  <si>
    <t>1216013</t>
  </si>
  <si>
    <t>1216014</t>
  </si>
  <si>
    <t>1216015</t>
  </si>
  <si>
    <t>1216016</t>
  </si>
  <si>
    <t>1216017</t>
  </si>
  <si>
    <t>1217321</t>
  </si>
  <si>
    <t>1217370</t>
  </si>
  <si>
    <t>1217461</t>
  </si>
  <si>
    <t>1211010</t>
  </si>
  <si>
    <t xml:space="preserve">Надання дошкільної освіти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</si>
  <si>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</si>
  <si>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1211020</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</si>
  <si>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</si>
  <si>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</si>
  <si>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</si>
  <si>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</si>
  <si>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</si>
  <si>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</si>
  <si>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</si>
  <si>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 xml:space="preserve">- міська програма "Розвиток земельних відносин на 2017-2021 роки" </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</si>
  <si>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</si>
  <si>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</si>
  <si>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</si>
  <si>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</si>
  <si>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приватизації майна комунальної власності територіальної громади міста Южноукраїнська на 2018-2020 роки</t>
  </si>
  <si>
    <t xml:space="preserve"> - міська програма зайнятості  населення міста Южноукраїнська в частині оплачуваних громадських робіт</t>
  </si>
  <si>
    <t>Програми і централізовані заходи з імунопрофілактики (Міська програма «Охорона здоров`я в місті Южноукраїнську» на  2017-2022 роки)</t>
  </si>
  <si>
    <t>Програми і централізовані заходи профілактики ВІЛ-інфекції/СНІДу (Міська програма «Охорона здоров`я в місті Южноукраїнську» на  2017-2022 роки)</t>
  </si>
  <si>
    <t>Централізовані заходи з лікування онкологічних хворих (Міська програма «Охорона здоров`я в місті Южноукраїнську» на  2017-2022 роки)</t>
  </si>
  <si>
    <t xml:space="preserve"> - міська програма «Охорона здоров`я в місті Южноукраїнську» на  2017-2022 роки в частині розвитку донорства крові  та її компонентів </t>
  </si>
  <si>
    <t xml:space="preserve"> - міська програма «Охорона здоров`я в місті Южноукраїнську» на  2017-2022 роки в частині запобігання та лікування  серцево-судинних та судинно-мозкових захворювань </t>
  </si>
  <si>
    <t xml:space="preserve"> - міська програма «Охорона здоров`я в місті Южноукраїнську» на  2017-2022 роки в частині репродуктивного здоров'я населення міста </t>
  </si>
  <si>
    <t xml:space="preserve"> - міська програма «Охорона здоров`я в місті Южноукраїнську» на  2017-2022 рок в частині реформування медичного обслуговування населення міста </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</si>
  <si>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</si>
  <si>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</si>
  <si>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</si>
  <si>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</si>
  <si>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</si>
  <si>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 xml:space="preserve"> - утримання групи господарського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</si>
  <si>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</si>
  <si>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Забезпечення діяльності палаців i будинків культури, клубів, центрів дозвілля та iнших клубних закладів, в тому числі:</t>
  </si>
  <si>
    <t>0813084</t>
  </si>
  <si>
    <t>3084</t>
  </si>
  <si>
    <t>0812146</t>
  </si>
  <si>
    <t>2146</t>
  </si>
  <si>
    <t xml:space="preserve"> - міська програма розвитку  дорожнього руху та його безпеки в місті Южноукраїнську  на 2018-2022 роки</t>
  </si>
  <si>
    <t>2817691</t>
  </si>
  <si>
    <t>0619770</t>
  </si>
  <si>
    <t xml:space="preserve">Інші субвенції з місцевого бюджету </t>
  </si>
  <si>
    <t xml:space="preserve"> - кошти міського бюджету на співфінансування з обласним бюджетом 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 </t>
  </si>
  <si>
    <t xml:space="preserve"> - міська програма  "Фонд міської ради на виконання депутатських повноважень" на 2018-2020 рік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</si>
  <si>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</si>
  <si>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</si>
  <si>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</si>
  <si>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</si>
  <si>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</si>
  <si>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</si>
  <si>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Будівництво медичних установ та закладів</t>
  </si>
  <si>
    <t>Нерозподілені трансферти з державного бюджету</t>
  </si>
  <si>
    <t xml:space="preserve"> - міська програма щодо організації мобілізаційної роботи та територіальної оборони в м.Южноукраїнську на 2018-2021роки</t>
  </si>
  <si>
    <t xml:space="preserve"> - міська програма розвитку малого та середнього підприємництва на 2017-2018 роки</t>
  </si>
  <si>
    <t xml:space="preserve">Субвенція з місцевого бюджету державному бюджету на виконання програм соціально-економічного розвитку регіонів </t>
  </si>
  <si>
    <t>кошти міського бюджету на співфінансування з державним бюджетом на капітальний ремонт ТРП-1 по вул.Дружби народів. 22-А (міська програма Капітального будівництва об'єктів житлово-комунального господарства та соціальної інфраструктури м. Южноукраїнська на 2016-2020 роки)</t>
  </si>
  <si>
    <t>1217691</t>
  </si>
  <si>
    <t>0219800</t>
  </si>
  <si>
    <t>0217610</t>
  </si>
  <si>
    <t xml:space="preserve"> - міська програма «Охорона здоров`я в місті Южноукраїнську» на 2017-2022 роки в частині надання паліативної та хоспісної допомоги</t>
  </si>
  <si>
    <t>0617368</t>
  </si>
  <si>
    <t>7368</t>
  </si>
  <si>
    <t>Виконання інвестиційних проектів за рахунок субвенцій з інших бюджетів</t>
  </si>
  <si>
    <t xml:space="preserve"> - субвенція з обласного бюджету місцевим бюджетам на реалізацію мікропроектів місцевого розвитку</t>
  </si>
  <si>
    <t>3718220</t>
  </si>
  <si>
    <t xml:space="preserve"> -  міська програма щодо організації мобілізаційної роботи в м.Южноукраїнську на 2018-2021 роки</t>
  </si>
  <si>
    <t>Загальний фонд</t>
  </si>
  <si>
    <t>Спеціальний фонд</t>
  </si>
  <si>
    <t>з них</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</si>
  <si>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</si>
  <si>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</si>
  <si>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</si>
  <si>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</si>
  <si>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r>
      <t xml:space="preserve"> - освітня </t>
    </r>
    <r>
      <rPr>
        <i/>
        <sz val="12"/>
        <color indexed="30"/>
        <rFont val="Times New Roman"/>
        <family val="1"/>
      </rPr>
      <t>субвенція з державного бюджету</t>
    </r>
  </si>
  <si>
    <r>
      <t xml:space="preserve"> - субвенція з обласного бюджету за рахунок залишку </t>
    </r>
    <r>
      <rPr>
        <i/>
        <sz val="12"/>
        <color indexed="30"/>
        <rFont val="Times New Roman"/>
        <family val="1"/>
      </rPr>
      <t>коштів освітньої субвенції</t>
    </r>
    <r>
      <rPr>
        <i/>
        <sz val="12"/>
        <rFont val="Times New Roman"/>
        <family val="1"/>
      </rPr>
      <t>, що утворився на початок бюджетного періоду</t>
    </r>
  </si>
  <si>
    <r>
      <t xml:space="preserve"> -  субвенція з місцевого бюджету на надання державної підтримки особам з особливими освітніми потребами за рахунок відповідної </t>
    </r>
    <r>
      <rPr>
        <i/>
        <sz val="12"/>
        <color indexed="30"/>
        <rFont val="Times New Roman"/>
        <family val="1"/>
      </rPr>
      <t>субвенції з державного бюджету</t>
    </r>
  </si>
  <si>
    <r>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t>
    </r>
    <r>
      <rPr>
        <i/>
        <sz val="12"/>
        <color indexed="30"/>
        <rFont val="Times New Roman"/>
        <family val="1"/>
      </rPr>
      <t>субвенції з державного бюджету</t>
    </r>
  </si>
  <si>
    <r>
      <t xml:space="preserve"> - медична</t>
    </r>
    <r>
      <rPr>
        <i/>
        <sz val="12"/>
        <color indexed="62"/>
        <rFont val="Times New Roman"/>
        <family val="1"/>
      </rPr>
      <t xml:space="preserve"> </t>
    </r>
    <r>
      <rPr>
        <i/>
        <sz val="12"/>
        <color indexed="30"/>
        <rFont val="Times New Roman"/>
        <family val="1"/>
      </rPr>
      <t>субвенція з державного бюджету</t>
    </r>
  </si>
  <si>
    <r>
      <t xml:space="preserve"> - медична </t>
    </r>
    <r>
      <rPr>
        <i/>
        <sz val="12"/>
        <color indexed="30"/>
        <rFont val="Times New Roman"/>
        <family val="1"/>
      </rPr>
      <t>субвенція з державного бюджету</t>
    </r>
  </si>
  <si>
    <r>
      <t>Програми і централізовані заходи боротьби з туберкульозом</t>
    </r>
    <r>
      <rPr>
        <sz val="12"/>
        <color indexed="10"/>
        <rFont val="Times New Roman"/>
        <family val="1"/>
      </rPr>
      <t xml:space="preserve"> </t>
    </r>
    <r>
      <rPr>
        <sz val="12"/>
        <color indexed="8"/>
        <rFont val="Times New Roman"/>
        <family val="1"/>
      </rPr>
      <t>(Міська програма «Охорона здоров`я в місті Южноукраїнську» на  2017-2022 роки)</t>
    </r>
  </si>
  <si>
    <r>
      <t xml:space="preserve"> - відшкодування вартості лікарських засобів для лікування окремих захворювань за рахунок відповіднї </t>
    </r>
    <r>
      <rPr>
        <i/>
        <sz val="12"/>
        <color indexed="62"/>
        <rFont val="Times New Roman"/>
        <family val="1"/>
      </rPr>
      <t>субвенції з державного бюджету</t>
    </r>
  </si>
  <si>
    <r>
      <t xml:space="preserve">Надання пільг на оплату житлово-комунальних послуг окремим категоріям громадян відповідно до законодавства </t>
    </r>
    <r>
      <rPr>
        <sz val="12"/>
        <color indexed="30"/>
        <rFont val="Times New Roman"/>
        <family val="1"/>
      </rPr>
      <t xml:space="preserve">(субвенція з обласного бюджету за рахунок коштів державного бюджету) </t>
    </r>
  </si>
  <si>
    <r>
      <t xml:space="preserve">Надання субсидій населенню для відшкодування витрат на оплату житлово-комунальних послуг  </t>
    </r>
    <r>
      <rPr>
        <sz val="12"/>
        <color indexed="30"/>
        <rFont val="Times New Roman"/>
        <family val="1"/>
      </rPr>
      <t xml:space="preserve">(субвенція з обласного бюджету за рахунок коштів державного бюджету) </t>
    </r>
  </si>
  <si>
    <r>
      <t xml:space="preserve">Надання пільг на придбання твердого та рідкого пічного побутового палива і скрапленого газу окремим категоріям громадян відповідно до законодавства  </t>
    </r>
    <r>
      <rPr>
        <sz val="12"/>
        <color indexed="30"/>
        <rFont val="Times New Roman"/>
        <family val="1"/>
      </rPr>
      <t xml:space="preserve">(субвенція з обласного бюджету за рахунок коштів державного бюджету) </t>
    </r>
  </si>
  <si>
    <r>
      <t xml:space="preserve">Надання субсидій населенню для відшкодування витрат на придбання твердого та рідкого пічного побутового палива і скрапленого газу </t>
    </r>
    <r>
      <rPr>
        <sz val="12"/>
        <color indexed="30"/>
        <rFont val="Times New Roman"/>
        <family val="1"/>
      </rPr>
      <t xml:space="preserve"> (субвенція з обласного бюджету за рахунок коштів державного бюджету) </t>
    </r>
  </si>
  <si>
    <r>
      <t xml:space="preserve">Надання допомоги у зв'язку з вагітністю і пологами </t>
    </r>
    <r>
      <rPr>
        <sz val="12"/>
        <color indexed="30"/>
        <rFont val="Times New Roman"/>
        <family val="1"/>
      </rPr>
      <t xml:space="preserve">(субвенція з обласного бюджету за рахунок коштів державного бюджету) </t>
    </r>
  </si>
  <si>
    <r>
      <t xml:space="preserve">Надання допомоги при усиновленні дитини </t>
    </r>
    <r>
      <rPr>
        <sz val="12"/>
        <color indexed="30"/>
        <rFont val="Times New Roman"/>
        <family val="1"/>
      </rPr>
      <t xml:space="preserve">(субвенція з обласного бюджету за рахунок коштів державного бюджету) </t>
    </r>
  </si>
  <si>
    <r>
      <t xml:space="preserve">Надання допомоги при народженні дитини </t>
    </r>
    <r>
      <rPr>
        <sz val="12"/>
        <color indexed="30"/>
        <rFont val="Times New Roman"/>
        <family val="1"/>
      </rPr>
      <t xml:space="preserve">(субвенція з обласного бюджету за рахунок коштів державного бюджету) </t>
    </r>
  </si>
  <si>
    <r>
      <t>Надання допомоги на дітей, над якими встановлено опіку чи піклування</t>
    </r>
    <r>
      <rPr>
        <sz val="12"/>
        <color indexed="30"/>
        <rFont val="Times New Roman"/>
        <family val="1"/>
      </rPr>
      <t xml:space="preserve"> (субвенція з обласного бюджету за рахунок коштів державного бюджету) </t>
    </r>
  </si>
  <si>
    <r>
      <t xml:space="preserve">Надання допомоги на дітей одиноким матерям </t>
    </r>
    <r>
      <rPr>
        <sz val="12"/>
        <color indexed="30"/>
        <rFont val="Times New Roman"/>
        <family val="1"/>
      </rPr>
      <t xml:space="preserve">(субвенція з обласного бюджету за рахунок коштів державного бюджету) </t>
    </r>
  </si>
  <si>
    <r>
      <t xml:space="preserve">Надання тимчасової державної допомоги дітям </t>
    </r>
    <r>
      <rPr>
        <sz val="12"/>
        <color indexed="30"/>
        <rFont val="Times New Roman"/>
        <family val="1"/>
      </rPr>
      <t xml:space="preserve">(субвенція з обласного бюджету за рахунок коштів державного бюджету) </t>
    </r>
  </si>
  <si>
    <r>
      <t xml:space="preserve">Надання державної соціальної допомоги малозабезпеченим сім’ям </t>
    </r>
    <r>
      <rPr>
        <sz val="12"/>
        <color indexed="30"/>
        <rFont val="Times New Roman"/>
        <family val="1"/>
      </rPr>
      <t xml:space="preserve">(субвенція з обласного бюджету за рахунок коштів державного бюджету) </t>
    </r>
  </si>
  <si>
    <r>
      <t xml:space="preserve">Пільгове медичне обслуговування осіб, які постраждали внаслідок Чорнобильської катастрофи  </t>
    </r>
    <r>
      <rPr>
        <sz val="12"/>
        <color indexed="36"/>
        <rFont val="Times New Roman"/>
        <family val="1"/>
      </rPr>
      <t xml:space="preserve">(субвенція з обласного бюджету) </t>
    </r>
  </si>
  <si>
    <r>
      <t xml:space="preserve">Надання державної соціальної допомоги особам з інвалідністю з дитинства та дітям з інвалідністю </t>
    </r>
    <r>
      <rPr>
        <sz val="12"/>
        <color indexed="30"/>
        <rFont val="Times New Roman"/>
        <family val="1"/>
      </rPr>
      <t xml:space="preserve">(субвенція з обласного бюджету за рахунок коштів державного бюджету) </t>
    </r>
  </si>
  <si>
    <r>
      <t>Надання державної соціальної допомоги особам,  які не  мають права на пенсію, та особам з інвалідністю, державної соціальної допомоги на догляд</t>
    </r>
    <r>
      <rPr>
        <sz val="12"/>
        <color indexed="30"/>
        <rFont val="Times New Roman"/>
        <family val="1"/>
      </rPr>
      <t xml:space="preserve"> (субвенція з обласного бюджету за рахунок коштів державного бюджету) </t>
    </r>
  </si>
  <si>
    <r>
      <t xml:space="preserve">Надання допомоги по догляду за особами з інвалідністю I чи II групи внаслідок психічного розладу </t>
    </r>
    <r>
      <rPr>
        <sz val="12"/>
        <color indexed="30"/>
        <rFont val="Times New Roman"/>
        <family val="1"/>
      </rPr>
      <t xml:space="preserve">(субвенція з обласного бюджету за рахунок коштів державного бюджету) </t>
    </r>
  </si>
  <si>
    <r>
      <t xml:space="preserve">Надання тимчасової державної соціальної допомоги непрацюючій особі, яка досягла загального пенсійного віку, але не набула права на пенсійну виплату </t>
    </r>
    <r>
      <rPr>
        <sz val="12"/>
        <color indexed="30"/>
        <rFont val="Times New Roman"/>
        <family val="1"/>
      </rPr>
      <t xml:space="preserve">(субвенція з обласного бюджету за рахунок коштів державного бюджету) </t>
    </r>
  </si>
  <si>
    <r>
      <t xml:space="preserve">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 </t>
    </r>
    <r>
      <rPr>
        <sz val="12"/>
        <color indexed="30"/>
        <rFont val="Times New Roman"/>
        <family val="1"/>
      </rPr>
      <t xml:space="preserve">(субвенція з обласного бюджету за рахунок коштів державного бюджету) </t>
    </r>
  </si>
  <si>
    <r>
      <t>Видатки на поховання учасників бойових дій та осіб з інвалідністю внаслідок війни</t>
    </r>
    <r>
      <rPr>
        <sz val="12"/>
        <color indexed="36"/>
        <rFont val="Times New Roman"/>
        <family val="1"/>
      </rPr>
      <t xml:space="preserve">(субвенція з обласного бюджету) </t>
    </r>
  </si>
  <si>
    <r>
      <t xml:space="preserve"> -</t>
    </r>
    <r>
      <rPr>
        <i/>
        <sz val="12"/>
        <color indexed="36"/>
        <rFont val="Times New Roman"/>
        <family val="1"/>
      </rPr>
      <t xml:space="preserve"> субвенція з обласного бюджету</t>
    </r>
  </si>
  <si>
    <r>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r>
    <r>
      <rPr>
        <sz val="12"/>
        <color indexed="56"/>
        <rFont val="Times New Roman"/>
        <family val="1"/>
      </rPr>
      <t xml:space="preserve"> </t>
    </r>
    <r>
      <rPr>
        <sz val="12"/>
        <color indexed="30"/>
        <rFont val="Times New Roman"/>
        <family val="1"/>
      </rPr>
      <t>(субвенція з обласного бюджету за рахунок коштів державного бюджету)</t>
    </r>
  </si>
  <si>
    <r>
      <t xml:space="preserve"> -  за рахунок </t>
    </r>
    <r>
      <rPr>
        <i/>
        <sz val="12"/>
        <color indexed="36"/>
        <rFont val="Times New Roman"/>
        <family val="1"/>
      </rPr>
      <t>субвенції з обласного бюджету</t>
    </r>
  </si>
  <si>
    <r>
      <t xml:space="preserve"> - </t>
    </r>
    <r>
      <rPr>
        <i/>
        <sz val="12"/>
        <color indexed="30"/>
        <rFont val="Times New Roman"/>
        <family val="1"/>
      </rPr>
      <t xml:space="preserve">субвенція з державного бюджету </t>
    </r>
    <r>
      <rPr>
        <i/>
        <sz val="12"/>
        <rFont val="Times New Roman"/>
        <family val="1"/>
      </rPr>
      <t>місцевим бюджетам на здійснення заходів щодо соціально - економічного розвитку окремих територій</t>
    </r>
  </si>
  <si>
    <r>
      <rPr>
        <i/>
        <sz val="12"/>
        <color indexed="30"/>
        <rFont val="Times New Roman"/>
        <family val="1"/>
      </rPr>
      <t>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t>
    </r>
  </si>
  <si>
    <t xml:space="preserve">Виконавчий комітет Южноукраїнської міської ради </t>
  </si>
  <si>
    <t xml:space="preserve"> - міська програма розвитку малого та середнього підприємництва в м.Южноукраїнську на 2017-2018 роки </t>
  </si>
  <si>
    <t>Управління освіти Южноукраїнської міської ради</t>
  </si>
  <si>
    <t xml:space="preserve">Управління освіти Южноукраїнської міської ради </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</si>
  <si>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 :</t>
  </si>
  <si>
    <t xml:space="preserve"> Забезпечення діяльності інших закладів у сфері освіти,                                     в тому числі: </t>
  </si>
  <si>
    <t xml:space="preserve"> - міська програма зайнятості  населення міста Южноукраїнська  в частині оплачуваних громадських робіт</t>
  </si>
  <si>
    <t xml:space="preserve">Департамент соціальних питань та охорони здоров'я Южноукраїнської міської ради </t>
  </si>
  <si>
    <r>
      <t>Департамент соціальних питань та охорони здоров'я Южноукраїнської міської ради</t>
    </r>
    <r>
      <rPr>
        <i/>
        <sz val="12"/>
        <rFont val="Times New Roman"/>
        <family val="1"/>
      </rPr>
      <t xml:space="preserve"> </t>
    </r>
  </si>
  <si>
    <r>
      <t>Управління молоді, спорту та культури Южноукраїнської міської ради</t>
    </r>
    <r>
      <rPr>
        <i/>
        <sz val="12"/>
        <rFont val="Times New Roman"/>
        <family val="1"/>
      </rPr>
      <t xml:space="preserve"> </t>
    </r>
  </si>
  <si>
    <t xml:space="preserve">Управління молоді, спорту та культури Южноукраїнської міської ради </t>
  </si>
  <si>
    <t xml:space="preserve">Служба у справах дітей Южноукраїнської міської ради </t>
  </si>
  <si>
    <t xml:space="preserve">Департамент інфраструктури міського господарства Южноукраїнської міської ради </t>
  </si>
  <si>
    <t xml:space="preserve">Управління екології, охорони навколишнього середовища та земельних відносин Южноукраїнської міської ради </t>
  </si>
  <si>
    <r>
      <t xml:space="preserve">Управління з питань надзвичайних ситуацій та взаємодії з правоохоронними органами Южноукраїнської міської ради </t>
    </r>
    <r>
      <rPr>
        <i/>
        <sz val="12"/>
        <rFont val="Times New Roman"/>
        <family val="1"/>
      </rPr>
      <t xml:space="preserve"> </t>
    </r>
  </si>
  <si>
    <t xml:space="preserve">Управління з питань надзвичайних ситуацій та взаємодії з правоохоронними органами Южноукраїнської міської ради </t>
  </si>
  <si>
    <t xml:space="preserve">Фінансове  управління Южноукраїнської міської ради </t>
  </si>
  <si>
    <r>
      <rPr>
        <b/>
        <i/>
        <sz val="12"/>
        <rFont val="Times New Roman"/>
        <family val="1"/>
      </rPr>
      <t>Фінансове управління Южноукраїнської міської ради</t>
    </r>
    <r>
      <rPr>
        <i/>
        <sz val="12"/>
        <rFont val="Times New Roman"/>
        <family val="1"/>
      </rPr>
      <t xml:space="preserve"> </t>
    </r>
  </si>
  <si>
    <r>
      <t xml:space="preserve"> -</t>
    </r>
    <r>
      <rPr>
        <b/>
        <i/>
        <sz val="12"/>
        <color indexed="30"/>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</si>
  <si>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r>
      <t xml:space="preserve"> -</t>
    </r>
    <r>
      <rPr>
        <b/>
        <i/>
        <sz val="12"/>
        <color indexed="30"/>
        <rFont val="Times New Roman"/>
        <family val="1"/>
      </rPr>
      <t xml:space="preserve"> </t>
    </r>
    <r>
      <rPr>
        <b/>
        <i/>
        <sz val="12"/>
        <color indexed="30"/>
        <rFont val="Times New Roman"/>
        <family val="1"/>
      </rPr>
      <t>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</si>
  <si>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</si>
  <si>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 xml:space="preserve"> - міська програма «Охорона здоров`я в місті Южноукраїнську» на  2017-2022 рок в частині розвитку первинної медико-санітарної допомоги</t>
  </si>
  <si>
    <t>1017622</t>
  </si>
  <si>
    <t>7622</t>
  </si>
  <si>
    <t>0470</t>
  </si>
  <si>
    <t>Реалізація програм і заходів туризму та курортів</t>
  </si>
  <si>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sz val="12"/>
        <color indexed="36"/>
        <rFont val="Times New Roman"/>
        <family val="1"/>
      </rPr>
      <t>(субвенція з обласного бюджету)</t>
    </r>
  </si>
  <si>
    <t>0913111</t>
  </si>
  <si>
    <t>3111</t>
  </si>
  <si>
    <r>
      <t xml:space="preserve"> - субвенція з обласного бюджету на  здійснення переданих видатків у сфері охорони здоров’я за рахунок коштів медичної </t>
    </r>
    <r>
      <rPr>
        <i/>
        <sz val="12"/>
        <color indexed="30"/>
        <rFont val="Times New Roman"/>
        <family val="1"/>
      </rPr>
      <t xml:space="preserve">субвенції з державного бюджету </t>
    </r>
    <r>
      <rPr>
        <i/>
        <sz val="12"/>
        <rFont val="Times New Roman"/>
        <family val="1"/>
      </rPr>
      <t xml:space="preserve">  (за рахунок цільових видатків на  лікування хворих на цукровий та нецукровий діабет)</t>
    </r>
  </si>
  <si>
    <r>
      <t>Відшкодування вартості лікарських засобів для лікування окремих захворювань</t>
    </r>
    <r>
      <rPr>
        <sz val="12"/>
        <color indexed="56"/>
        <rFont val="Times New Roman"/>
        <family val="1"/>
      </rPr>
      <t xml:space="preserve"> </t>
    </r>
    <r>
      <rPr>
        <sz val="12"/>
        <color indexed="30"/>
        <rFont val="Times New Roman"/>
        <family val="1"/>
      </rPr>
      <t xml:space="preserve">(субвенція з обласного бюджету за рахунок відпоівдної субвенції з державного бюджету) </t>
    </r>
  </si>
  <si>
    <t xml:space="preserve"> - субвенція з обласного бюджету на здійснення переданих видатків у сфері охорони здоров’я за рахунок коштів медичної субвенції (за рахунок цільових видатків на медичне обслуговування внутрішньо перемішених осіб)</t>
  </si>
  <si>
    <t xml:space="preserve"> - субвенція з місцевого бюджету за рахунок залишку коштів освітньої субвенції, що утворився на початок бюджетного періоду</t>
  </si>
  <si>
    <t xml:space="preserve"> - зарезервовані кошти міського бюджету на фінансування напрямів та заходів, що  будуть визначені рішенням міської ради при внесенні змін до бюджету міста Южноукраїнська на 2019 рік (відповідно до п.6 цього рішення) </t>
  </si>
  <si>
    <t xml:space="preserve">В тому числі видатки за рахунок субвенцій з державного бюджету,    із них                                                                                            </t>
  </si>
  <si>
    <t>до рішення Южноукраїнської міської ради</t>
  </si>
  <si>
    <t xml:space="preserve"> -міська програма «Охорона здоров`я в місті Южноукраїнську» на  2017-2022 роки</t>
  </si>
  <si>
    <t>1170</t>
  </si>
  <si>
    <t>0611170</t>
  </si>
  <si>
    <t>Забзпечення дільності інклюзивно-ресурсних центрів</t>
  </si>
  <si>
    <t xml:space="preserve"> - міська програма інформаційної підтримки розвитку міста та діяльності органів місцевого самоврядування на 2019-2022 роки</t>
  </si>
  <si>
    <t>Охорона здоров’я</t>
  </si>
  <si>
    <t>1212010</t>
  </si>
  <si>
    <t>Багатопрофільна стаціонарна медична допомога населенню</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</si>
  <si>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</si>
  <si>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</si>
  <si>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</si>
  <si>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кошти міського бюджету </t>
  </si>
  <si>
    <t xml:space="preserve"> - міська програма розвитку освіти в м.Южноукраїнську на 2016-2020 роки</t>
  </si>
  <si>
    <r>
      <t xml:space="preserve"> - субвенція з обласного бюджету на здійснення переданих видатків у сфері освіти </t>
    </r>
    <r>
      <rPr>
        <i/>
        <sz val="12"/>
        <color indexed="30"/>
        <rFont val="Times New Roman"/>
        <family val="1"/>
      </rPr>
      <t xml:space="preserve">за рахунок коштів освітньої субвенції </t>
    </r>
  </si>
  <si>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</si>
  <si>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комплексна програма захисту прав дітей м. Южноукраїнська «Дитинство» на 2018 -2020 роки</t>
  </si>
  <si>
    <t xml:space="preserve"> -міська програма розвитку культури, фізичної культури, спорту та туризму в м.Южноукраїнську на 2019-2024 роки</t>
  </si>
  <si>
    <t xml:space="preserve"> - міська програма розвитку культури, фізичної культури, спорту та туризму в м.Южноукраїнську на 2019-2024 роки</t>
  </si>
  <si>
    <t xml:space="preserve"> -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</si>
  <si>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</si>
  <si>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</si>
  <si>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міська соціальна програма Підтримки учасників АТО та членів їх сімей на 2016-2020 року</t>
  </si>
  <si>
    <t>0610</t>
  </si>
  <si>
    <t>Забезпечення надійної та безперебійної експлуатації ліфтів</t>
  </si>
  <si>
    <t>Будівництво інших об'єктів комунальної власності</t>
  </si>
  <si>
    <t>грн.</t>
  </si>
  <si>
    <t>Затверджено на 2019 рік з урахуванням змін</t>
  </si>
  <si>
    <t>Виконано за звітний період 2019 року</t>
  </si>
  <si>
    <t>Відсоток виконання</t>
  </si>
  <si>
    <t>Додаток №2</t>
  </si>
  <si>
    <t>Затверджено на звітний період 2019 року</t>
  </si>
  <si>
    <t>15</t>
  </si>
  <si>
    <t>0813086</t>
  </si>
  <si>
    <t>3086</t>
  </si>
  <si>
    <r>
      <t xml:space="preserve">Надання допомоги на дітей, хворих на тяжкі перинатальні ураження нервової системи, тяжкі вроджені вади розвитку, рідкісні орфанні захворювання, окологічні, онкогематологічні захворювання, дитячий церебральний параліч, тяжкі психічні розлади, цукровий діабет </t>
    </r>
    <r>
      <rPr>
        <sz val="12"/>
        <color indexed="30"/>
        <rFont val="Times New Roman"/>
        <family val="1"/>
      </rPr>
      <t xml:space="preserve">(субвенція з обласного бюджету за рахунок коштів державного бюджету) </t>
    </r>
  </si>
  <si>
    <t>Відсоток   виконання</t>
  </si>
  <si>
    <t>0217370</t>
  </si>
  <si>
    <t xml:space="preserve">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</si>
  <si>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субвенції з обласного бюджету на мікропроекти</t>
  </si>
  <si>
    <t xml:space="preserve">  -  кошти міського бюджету </t>
  </si>
  <si>
    <r>
      <t xml:space="preserve"> - залишок коштів медичної </t>
    </r>
    <r>
      <rPr>
        <i/>
        <sz val="12"/>
        <color indexed="30"/>
        <rFont val="Times New Roman"/>
        <family val="1"/>
      </rPr>
      <t xml:space="preserve">субвенції з державного бюджету </t>
    </r>
    <r>
      <rPr>
        <i/>
        <sz val="12"/>
        <rFont val="Times New Roman"/>
        <family val="1"/>
      </rPr>
      <t>станом на 01.01.2019</t>
    </r>
  </si>
  <si>
    <r>
      <t xml:space="preserve"> -  за рахунок залишку коштів медичної </t>
    </r>
    <r>
      <rPr>
        <i/>
        <sz val="12"/>
        <color indexed="30"/>
        <rFont val="Times New Roman"/>
        <family val="1"/>
      </rPr>
      <t xml:space="preserve">субвенції з державного бюджету </t>
    </r>
    <r>
      <rPr>
        <i/>
        <sz val="12"/>
        <rFont val="Times New Roman"/>
        <family val="1"/>
      </rPr>
      <t>станом на 01.01.2019</t>
    </r>
  </si>
  <si>
    <t>0813049</t>
  </si>
  <si>
    <t>3049</t>
  </si>
  <si>
    <t>Відшкодування послуг з догляду за дитиною до з-х років "муніципальна няня"</t>
  </si>
  <si>
    <t>0813087</t>
  </si>
  <si>
    <t>3087</t>
  </si>
  <si>
    <t>- міська соціальна програма Підтримки учасників АТО та членів їх сімей на 2016-2020 року</t>
  </si>
  <si>
    <t>- міська програма захисту прав дітей м.Южноукраїнська "Дитинство" на 2018-2020 роки</t>
  </si>
  <si>
    <t xml:space="preserve"> - утримання та навчально-тренувальна робота комунальних дитячо-юнацьких спортивних шкіл</t>
  </si>
  <si>
    <t>3712111</t>
  </si>
  <si>
    <t>3717364</t>
  </si>
  <si>
    <t xml:space="preserve"> - резерв коштів на гострі непередбачені потреби міста для подальшого розподілу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</si>
  <si>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r>
      <t xml:space="preserve"> - утримання комунального закладу "Центр соціально-психологічної реабілітації дітей"</t>
    </r>
    <r>
      <rPr>
        <b/>
        <i/>
        <sz val="12"/>
        <color indexed="36"/>
        <rFont val="Times New Roman"/>
        <family val="1"/>
      </rPr>
      <t>(субвенція з обласного бюджету)</t>
    </r>
  </si>
  <si>
    <t xml:space="preserve">Утримання закладів, що надають соціальні послуги дітям, які опинились у складних життєвих обставинах </t>
  </si>
  <si>
    <t xml:space="preserve"> - міська соціальна програма Підтримки учасників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</si>
  <si>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(цільовий фонд)</t>
  </si>
  <si>
    <r>
      <t xml:space="preserve">Надання допомоги на дітей, які виховуються у багатодітних сім’ях </t>
    </r>
    <r>
      <rPr>
        <sz val="12"/>
        <color indexed="30"/>
        <rFont val="Times New Roman"/>
        <family val="1"/>
      </rPr>
      <t xml:space="preserve"> (субвенція з обласного бюджету за рахунок коштів державного бюджету) </t>
    </r>
  </si>
  <si>
    <r>
      <t xml:space="preserve"> - кошти міського бюджету на співфінансування з обласним бюджетом на забезпечення якісної, сучасної та доступної загальної середньої освіти «Нова українська школа» </t>
    </r>
    <r>
      <rPr>
        <i/>
        <sz val="12"/>
        <color indexed="30"/>
        <rFont val="Times New Roman"/>
        <family val="1"/>
      </rPr>
      <t>субвенція з державного бюджету</t>
    </r>
  </si>
  <si>
    <t>в тому числі за рахунок субвенцій з державного та обласного бюджету</t>
  </si>
  <si>
    <t>В тому числі видатки за рахунок субвенцій з державного та обласного бюджету</t>
  </si>
  <si>
    <r>
      <rPr>
        <i/>
        <sz val="12"/>
        <color indexed="30"/>
        <rFont val="Times New Roman"/>
        <family val="1"/>
      </rPr>
      <t>субвенція з обласного бюджету</t>
    </r>
    <r>
      <rPr>
        <i/>
        <sz val="12"/>
        <rFont val="Times New Roman"/>
        <family val="1"/>
      </rPr>
      <t xml:space="preserve"> на реалізацію мікропроекту  «Вуличний дитячий майданчик – крок до здійснення мрій з особливими потребами»</t>
    </r>
  </si>
  <si>
    <r>
      <rPr>
        <i/>
        <sz val="12"/>
        <color indexed="30"/>
        <rFont val="Times New Roman"/>
        <family val="1"/>
      </rPr>
      <t>субвенція з обласного бюджету</t>
    </r>
    <r>
      <rPr>
        <i/>
        <sz val="12"/>
        <rFont val="Times New Roman"/>
        <family val="1"/>
      </rPr>
      <t xml:space="preserve">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r>
  </si>
  <si>
    <t>Додаток №1</t>
  </si>
  <si>
    <t>Виконання бюджету міста Южноукраїнська за видатками за І півріччя 2019 року</t>
  </si>
  <si>
    <t>в тому числі: резерв коштів на забезпечення рішення Господарського суду Миколаївської області від 08.05.2019 по справі 915/1349/18, використання яких після набрання чинності рішенням законної сили (судовий збір)</t>
  </si>
  <si>
    <t xml:space="preserve">  - резерв коштів на забезпечення рішення Господарського суду Миколаївської області від 08.05.2019 по справі 915/1349/18, використання яких після набрання чинності рішенням законної сили, в т.ч. компенсаційні витрати ВП "ЮУАЕС" ДП НАЕК "Енергоатом" від реалізації теплововї енергії за тарифами нижче економічно обгрунтованого рівня</t>
  </si>
  <si>
    <t>від___03.10_____2019_№__1697_____</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</si>
</sst>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s>
  <fonts count="82">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b/>
      <sz val="14"/>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0"/>
      <name val="Arial Cyr"/>
      <family val="0"/>
    </font>
    <font>
      <i/>
      <sz val="12"/>
      <name val="Arial Cyr"/>
      <family val="2"/>
    </font>
    <font>
      <i/>
      <sz val="12"/>
      <color indexed="30"/>
      <name val="Times New Roman"/>
      <family val="1"/>
    </font>
    <font>
      <sz val="12"/>
      <color indexed="8"/>
      <name val="Times New Roman"/>
      <family val="1"/>
    </font>
    <font>
      <b/>
      <i/>
      <sz val="12"/>
      <name val="Times New Roman"/>
      <family val="1"/>
    </font>
    <font>
      <i/>
      <sz val="12"/>
      <color indexed="8"/>
      <name val="Times New Roman"/>
      <family val="1"/>
    </font>
    <font>
      <sz val="12"/>
      <name val="Arial Cyr"/>
      <family val="2"/>
    </font>
    <font>
      <sz val="12"/>
      <color indexed="10"/>
      <name val="Times New Roman"/>
      <family val="1"/>
    </font>
    <font>
      <i/>
      <sz val="12"/>
      <color indexed="62"/>
      <name val="Times New Roman"/>
      <family val="1"/>
    </font>
    <font>
      <sz val="12"/>
      <color indexed="56"/>
      <name val="Times New Roman"/>
      <family val="1"/>
    </font>
    <font>
      <sz val="12"/>
      <color indexed="30"/>
      <name val="Times New Roman"/>
      <family val="1"/>
    </font>
    <font>
      <sz val="12"/>
      <color indexed="36"/>
      <name val="Times New Roman"/>
      <family val="1"/>
    </font>
    <font>
      <i/>
      <sz val="12"/>
      <color indexed="36"/>
      <name val="Times New Roman"/>
      <family val="1"/>
    </font>
    <font>
      <b/>
      <i/>
      <sz val="12"/>
      <color indexed="30"/>
      <name val="Times New Roman"/>
      <family val="1"/>
    </font>
    <font>
      <sz val="18"/>
      <name val="Arial Cyr"/>
      <family val="0"/>
    </font>
    <font>
      <sz val="10"/>
      <name val="Times New Roman"/>
      <family val="1"/>
    </font>
    <font>
      <b/>
      <sz val="18"/>
      <name val="Times New Roman"/>
      <family val="1"/>
    </font>
    <font>
      <b/>
      <sz val="12"/>
      <color indexed="8"/>
      <name val="Times New Roman"/>
      <family val="1"/>
    </font>
    <font>
      <b/>
      <i/>
      <sz val="12"/>
      <color indexed="36"/>
      <name val="Times New Roman"/>
      <family val="1"/>
    </font>
    <font>
      <i/>
      <sz val="11"/>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10"/>
      <name val="Times New Roman"/>
      <family val="1"/>
    </font>
    <font>
      <sz val="20"/>
      <color indexed="8"/>
      <name val="Times New Roman"/>
      <family val="1"/>
    </font>
    <font>
      <i/>
      <sz val="12"/>
      <color indexed="8"/>
      <name val="Arial Cyr"/>
      <family val="2"/>
    </font>
    <font>
      <b/>
      <i/>
      <sz val="12"/>
      <color indexed="8"/>
      <name val="Times New Roman"/>
      <family val="1"/>
    </font>
    <font>
      <sz val="10"/>
      <color indexed="8"/>
      <name val="Times New Roman"/>
      <family val="1"/>
    </font>
    <font>
      <sz val="18"/>
      <color indexed="8"/>
      <name val="Times New Roman"/>
      <family val="1"/>
    </font>
    <font>
      <sz val="14"/>
      <color indexed="8"/>
      <name val="Times New Roman"/>
      <family val="1"/>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2"/>
      <color rgb="FF0070C0"/>
      <name val="Times New Roman"/>
      <family val="1"/>
    </font>
    <font>
      <i/>
      <sz val="12"/>
      <color rgb="FFFF0000"/>
      <name val="Times New Roman"/>
      <family val="1"/>
    </font>
    <font>
      <sz val="12"/>
      <color theme="1"/>
      <name val="Times New Roman"/>
      <family val="1"/>
    </font>
    <font>
      <sz val="20"/>
      <color theme="1"/>
      <name val="Times New Roman"/>
      <family val="1"/>
    </font>
    <font>
      <i/>
      <sz val="12"/>
      <color theme="1"/>
      <name val="Times New Roman"/>
      <family val="1"/>
    </font>
    <font>
      <b/>
      <sz val="12"/>
      <color theme="1"/>
      <name val="Times New Roman"/>
      <family val="1"/>
    </font>
    <font>
      <i/>
      <sz val="12"/>
      <color theme="1"/>
      <name val="Arial Cyr"/>
      <family val="2"/>
    </font>
    <font>
      <b/>
      <i/>
      <sz val="12"/>
      <color theme="1"/>
      <name val="Times New Roman"/>
      <family val="1"/>
    </font>
    <font>
      <sz val="10"/>
      <color theme="1"/>
      <name val="Times New Roman"/>
      <family val="1"/>
    </font>
    <font>
      <sz val="18"/>
      <color theme="1"/>
      <name val="Times New Roman"/>
      <family val="1"/>
    </font>
    <font>
      <sz val="14"/>
      <color theme="1"/>
      <name val="Times New Roman"/>
      <family val="1"/>
    </font>
    <font>
      <sz val="12"/>
      <color rgb="FF000000"/>
      <name val="Times New Roman"/>
      <family val="1"/>
    </font>
    <font>
      <b/>
      <sz val="14"/>
      <color theme="1"/>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2"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3"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1" applyNumberFormat="0" applyAlignment="0" applyProtection="0"/>
    <xf numFmtId="0" fontId="59" fillId="2" borderId="2" applyNumberFormat="0" applyAlignment="0" applyProtection="0"/>
    <xf numFmtId="0" fontId="60"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3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61" fillId="0" borderId="6" applyNumberFormat="0" applyFill="0" applyAlignment="0" applyProtection="0"/>
    <xf numFmtId="0" fontId="62" fillId="20" borderId="7" applyNumberFormat="0" applyAlignment="0" applyProtection="0"/>
    <xf numFmtId="0" fontId="11" fillId="0" borderId="0" applyNumberFormat="0" applyFill="0" applyBorder="0" applyAlignment="0" applyProtection="0"/>
    <xf numFmtId="0" fontId="63" fillId="21" borderId="0" applyNumberFormat="0" applyBorder="0" applyAlignment="0" applyProtection="0"/>
    <xf numFmtId="0" fontId="2" fillId="0" borderId="0" applyNumberFormat="0" applyFill="0" applyBorder="0" applyAlignment="0" applyProtection="0"/>
    <xf numFmtId="0" fontId="64" fillId="22"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4" borderId="0" applyNumberFormat="0" applyBorder="0" applyAlignment="0" applyProtection="0"/>
  </cellStyleXfs>
  <cellXfs count="185">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198" fontId="5" fillId="0" borderId="0" xfId="0" applyNumberFormat="1" applyFont="1" applyFill="1" applyBorder="1" applyAlignment="1">
      <alignment wrapText="1"/>
    </xf>
    <xf numFmtId="0" fontId="0" fillId="0" borderId="0" xfId="0" applyFont="1" applyFill="1" applyAlignment="1">
      <alignment wrapText="1"/>
    </xf>
    <xf numFmtId="0" fontId="5" fillId="0" borderId="0" xfId="0" applyFont="1" applyFill="1" applyBorder="1" applyAlignment="1">
      <alignment/>
    </xf>
    <xf numFmtId="0" fontId="6" fillId="0" borderId="0" xfId="0" applyFont="1" applyFill="1" applyBorder="1" applyAlignment="1">
      <alignment/>
    </xf>
    <xf numFmtId="197" fontId="3" fillId="0" borderId="0" xfId="0" applyNumberFormat="1" applyFont="1" applyFill="1" applyAlignment="1">
      <alignment wrapText="1"/>
    </xf>
    <xf numFmtId="0" fontId="3" fillId="0" borderId="0" xfId="0" applyFont="1" applyFill="1" applyAlignment="1">
      <alignment horizontal="center"/>
    </xf>
    <xf numFmtId="198"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88" fontId="6" fillId="0" borderId="0" xfId="0" applyNumberFormat="1" applyFont="1" applyFill="1" applyBorder="1" applyAlignment="1">
      <alignment wrapText="1"/>
    </xf>
    <xf numFmtId="198" fontId="5" fillId="0" borderId="0" xfId="0" applyNumberFormat="1" applyFont="1" applyFill="1" applyBorder="1" applyAlignment="1">
      <alignment/>
    </xf>
    <xf numFmtId="0" fontId="8" fillId="0" borderId="0" xfId="0" applyFont="1" applyFill="1" applyBorder="1" applyAlignment="1">
      <alignment/>
    </xf>
    <xf numFmtId="2" fontId="3" fillId="0" borderId="0" xfId="0" applyNumberFormat="1" applyFont="1" applyFill="1" applyAlignment="1">
      <alignment wrapText="1"/>
    </xf>
    <xf numFmtId="0" fontId="12" fillId="0" borderId="0" xfId="0" applyFont="1" applyFill="1" applyAlignment="1">
      <alignment horizontal="center"/>
    </xf>
    <xf numFmtId="0" fontId="12" fillId="0" borderId="0" xfId="0" applyFont="1" applyFill="1" applyAlignment="1">
      <alignment/>
    </xf>
    <xf numFmtId="198" fontId="13" fillId="0" borderId="0" xfId="0" applyNumberFormat="1" applyFont="1" applyFill="1" applyAlignment="1">
      <alignment/>
    </xf>
    <xf numFmtId="0" fontId="69" fillId="0" borderId="0" xfId="0" applyFont="1" applyFill="1" applyBorder="1" applyAlignment="1">
      <alignment horizontal="left" wrapText="1"/>
    </xf>
    <xf numFmtId="49" fontId="5" fillId="0" borderId="0" xfId="0" applyNumberFormat="1" applyFont="1" applyFill="1" applyBorder="1" applyAlignment="1">
      <alignment horizontal="center" wrapText="1"/>
    </xf>
    <xf numFmtId="49" fontId="8" fillId="0" borderId="0" xfId="0" applyNumberFormat="1" applyFont="1" applyFill="1" applyBorder="1" applyAlignment="1">
      <alignment horizontal="center"/>
    </xf>
    <xf numFmtId="49" fontId="17" fillId="0" borderId="0" xfId="0" applyNumberFormat="1" applyFont="1" applyFill="1" applyBorder="1" applyAlignment="1">
      <alignment horizontal="center"/>
    </xf>
    <xf numFmtId="0" fontId="8" fillId="0" borderId="0" xfId="0" applyFont="1" applyFill="1" applyBorder="1" applyAlignment="1">
      <alignment horizontal="left" wrapText="1"/>
    </xf>
    <xf numFmtId="198" fontId="8" fillId="0" borderId="0" xfId="0" applyNumberFormat="1" applyFont="1" applyFill="1" applyBorder="1" applyAlignment="1">
      <alignment wrapText="1"/>
    </xf>
    <xf numFmtId="198" fontId="8" fillId="0" borderId="0" xfId="0" applyNumberFormat="1" applyFont="1" applyFill="1" applyBorder="1" applyAlignment="1">
      <alignment/>
    </xf>
    <xf numFmtId="49" fontId="5" fillId="0" borderId="0" xfId="0" applyNumberFormat="1" applyFont="1" applyFill="1" applyBorder="1" applyAlignment="1">
      <alignment horizontal="center"/>
    </xf>
    <xf numFmtId="0" fontId="16" fillId="0" borderId="0" xfId="0" applyFont="1" applyFill="1" applyBorder="1" applyAlignment="1">
      <alignment wrapText="1"/>
    </xf>
    <xf numFmtId="0" fontId="6" fillId="0" borderId="0" xfId="0" applyFont="1" applyFill="1" applyBorder="1" applyAlignment="1">
      <alignment horizontal="left" wrapText="1"/>
    </xf>
    <xf numFmtId="0" fontId="5" fillId="0" borderId="0" xfId="0" applyFont="1" applyFill="1" applyBorder="1" applyAlignment="1">
      <alignment vertical="center" wrapText="1"/>
    </xf>
    <xf numFmtId="0" fontId="17" fillId="0" borderId="0" xfId="0" applyFont="1" applyFill="1" applyBorder="1" applyAlignment="1">
      <alignment/>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8"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198" fontId="6" fillId="0" borderId="0" xfId="0" applyNumberFormat="1" applyFont="1" applyFill="1" applyBorder="1" applyAlignment="1">
      <alignment/>
    </xf>
    <xf numFmtId="49" fontId="6" fillId="0" borderId="0" xfId="0" applyNumberFormat="1" applyFont="1" applyFill="1" applyBorder="1" applyAlignment="1">
      <alignment horizontal="center" wrapText="1"/>
    </xf>
    <xf numFmtId="49" fontId="8" fillId="0" borderId="0" xfId="0" applyNumberFormat="1" applyFont="1" applyFill="1" applyBorder="1" applyAlignment="1">
      <alignment horizontal="center" wrapText="1"/>
    </xf>
    <xf numFmtId="1" fontId="8" fillId="0" borderId="0" xfId="0" applyNumberFormat="1" applyFont="1" applyFill="1" applyBorder="1" applyAlignment="1">
      <alignment horizontal="left" wrapText="1"/>
    </xf>
    <xf numFmtId="188" fontId="5" fillId="0" borderId="0" xfId="0" applyNumberFormat="1" applyFont="1" applyFill="1" applyBorder="1" applyAlignment="1">
      <alignment wrapText="1"/>
    </xf>
    <xf numFmtId="198" fontId="17" fillId="0" borderId="0" xfId="0" applyNumberFormat="1" applyFont="1" applyFill="1" applyBorder="1" applyAlignment="1">
      <alignment wrapText="1"/>
    </xf>
    <xf numFmtId="1" fontId="8"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0" fontId="16" fillId="0" borderId="0" xfId="0" applyFont="1" applyFill="1" applyBorder="1" applyAlignment="1">
      <alignment horizontal="left" wrapText="1"/>
    </xf>
    <xf numFmtId="49" fontId="6" fillId="0" borderId="0" xfId="0" applyNumberFormat="1" applyFont="1" applyFill="1" applyAlignment="1">
      <alignment horizontal="center"/>
    </xf>
    <xf numFmtId="49" fontId="8" fillId="0" borderId="0" xfId="0" applyNumberFormat="1" applyFont="1" applyFill="1" applyAlignment="1">
      <alignment horizontal="center"/>
    </xf>
    <xf numFmtId="0" fontId="19" fillId="0" borderId="0" xfId="0" applyFont="1" applyFill="1" applyBorder="1" applyAlignment="1">
      <alignment/>
    </xf>
    <xf numFmtId="0" fontId="14" fillId="0" borderId="0" xfId="0" applyFont="1" applyFill="1" applyBorder="1" applyAlignment="1">
      <alignment/>
    </xf>
    <xf numFmtId="0" fontId="70" fillId="0" borderId="0" xfId="0" applyFont="1" applyFill="1" applyBorder="1" applyAlignment="1">
      <alignment horizontal="left" wrapText="1"/>
    </xf>
    <xf numFmtId="0" fontId="70" fillId="0" borderId="0" xfId="0" applyFont="1" applyFill="1" applyBorder="1" applyAlignment="1">
      <alignment wrapText="1"/>
    </xf>
    <xf numFmtId="0" fontId="8" fillId="0" borderId="0" xfId="0" applyFont="1" applyFill="1" applyBorder="1" applyAlignment="1">
      <alignment horizontal="center"/>
    </xf>
    <xf numFmtId="0" fontId="5" fillId="0" borderId="0" xfId="0" applyFont="1" applyFill="1" applyAlignment="1">
      <alignment/>
    </xf>
    <xf numFmtId="0" fontId="17" fillId="0" borderId="0" xfId="0" applyFont="1" applyFill="1" applyBorder="1" applyAlignment="1">
      <alignment horizontal="left" wrapText="1"/>
    </xf>
    <xf numFmtId="0" fontId="17" fillId="0" borderId="0" xfId="0" applyFont="1" applyFill="1" applyBorder="1" applyAlignment="1">
      <alignment wrapText="1"/>
    </xf>
    <xf numFmtId="0" fontId="17" fillId="0" borderId="0" xfId="0" applyFont="1" applyFill="1" applyBorder="1" applyAlignment="1">
      <alignment horizontal="center"/>
    </xf>
    <xf numFmtId="198" fontId="17" fillId="0" borderId="0" xfId="0" applyNumberFormat="1" applyFont="1" applyFill="1" applyBorder="1" applyAlignment="1">
      <alignment/>
    </xf>
    <xf numFmtId="3" fontId="5" fillId="0" borderId="0" xfId="0" applyNumberFormat="1" applyFont="1" applyFill="1" applyBorder="1" applyAlignment="1">
      <alignment wrapText="1"/>
    </xf>
    <xf numFmtId="3" fontId="8" fillId="0" borderId="0" xfId="0" applyNumberFormat="1" applyFont="1" applyFill="1" applyBorder="1" applyAlignment="1">
      <alignment wrapText="1"/>
    </xf>
    <xf numFmtId="3" fontId="16" fillId="0" borderId="0" xfId="0" applyNumberFormat="1" applyFont="1" applyFill="1" applyBorder="1" applyAlignment="1" applyProtection="1">
      <alignment/>
      <protection locked="0"/>
    </xf>
    <xf numFmtId="3" fontId="18" fillId="0" borderId="0" xfId="0" applyNumberFormat="1" applyFont="1" applyFill="1" applyBorder="1" applyAlignment="1" applyProtection="1">
      <alignment/>
      <protection locked="0"/>
    </xf>
    <xf numFmtId="3" fontId="6" fillId="0" borderId="0" xfId="0" applyNumberFormat="1" applyFont="1" applyFill="1" applyBorder="1" applyAlignment="1">
      <alignment wrapText="1"/>
    </xf>
    <xf numFmtId="3" fontId="14" fillId="0" borderId="0" xfId="0" applyNumberFormat="1" applyFont="1" applyFill="1" applyBorder="1" applyAlignment="1">
      <alignment wrapText="1"/>
    </xf>
    <xf numFmtId="3" fontId="19" fillId="0" borderId="0" xfId="0" applyNumberFormat="1" applyFont="1" applyFill="1" applyBorder="1" applyAlignment="1">
      <alignment wrapText="1"/>
    </xf>
    <xf numFmtId="3" fontId="17" fillId="0" borderId="0" xfId="0" applyNumberFormat="1" applyFont="1" applyFill="1" applyBorder="1" applyAlignment="1">
      <alignment wrapText="1"/>
    </xf>
    <xf numFmtId="3" fontId="5" fillId="0" borderId="0" xfId="0" applyNumberFormat="1" applyFont="1" applyFill="1" applyAlignment="1">
      <alignment horizontal="right" wrapText="1"/>
    </xf>
    <xf numFmtId="3" fontId="5" fillId="0" borderId="0" xfId="0" applyNumberFormat="1" applyFont="1" applyFill="1" applyBorder="1" applyAlignment="1" applyProtection="1">
      <alignment/>
      <protection locked="0"/>
    </xf>
    <xf numFmtId="3" fontId="6" fillId="0" borderId="0" xfId="0" applyNumberFormat="1" applyFont="1" applyFill="1" applyAlignment="1">
      <alignment horizontal="right"/>
    </xf>
    <xf numFmtId="3" fontId="6" fillId="0" borderId="0" xfId="0" applyNumberFormat="1" applyFont="1" applyFill="1" applyAlignment="1">
      <alignment horizontal="right" wrapText="1"/>
    </xf>
    <xf numFmtId="3" fontId="20" fillId="0" borderId="0" xfId="0" applyNumberFormat="1" applyFont="1" applyFill="1" applyBorder="1" applyAlignment="1">
      <alignment wrapText="1"/>
    </xf>
    <xf numFmtId="3" fontId="6" fillId="0" borderId="0"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Alignment="1">
      <alignment horizontal="center"/>
    </xf>
    <xf numFmtId="0" fontId="4" fillId="0" borderId="0" xfId="0" applyFont="1" applyFill="1" applyAlignment="1">
      <alignment wrapText="1"/>
    </xf>
    <xf numFmtId="2" fontId="4" fillId="0" borderId="0" xfId="0" applyNumberFormat="1" applyFont="1" applyFill="1" applyAlignment="1">
      <alignment wrapText="1"/>
    </xf>
    <xf numFmtId="0" fontId="4" fillId="0" borderId="0" xfId="0" applyFont="1" applyFill="1" applyAlignment="1">
      <alignment/>
    </xf>
    <xf numFmtId="2" fontId="12" fillId="0" borderId="0" xfId="0" applyNumberFormat="1" applyFont="1" applyFill="1" applyAlignment="1">
      <alignment wrapText="1"/>
    </xf>
    <xf numFmtId="0" fontId="5" fillId="0" borderId="0" xfId="0" applyFont="1" applyFill="1" applyAlignment="1">
      <alignment horizontal="center"/>
    </xf>
    <xf numFmtId="197" fontId="5" fillId="0" borderId="0" xfId="0" applyNumberFormat="1" applyFont="1" applyFill="1" applyAlignment="1">
      <alignment wrapText="1"/>
    </xf>
    <xf numFmtId="197" fontId="5" fillId="0" borderId="0" xfId="0" applyNumberFormat="1" applyFont="1" applyFill="1" applyAlignment="1">
      <alignment/>
    </xf>
    <xf numFmtId="49" fontId="5" fillId="0" borderId="0" xfId="0" applyNumberFormat="1" applyFont="1" applyFill="1" applyAlignment="1">
      <alignment wrapText="1"/>
    </xf>
    <xf numFmtId="0" fontId="4" fillId="0" borderId="0" xfId="0" applyFont="1" applyFill="1" applyAlignment="1">
      <alignment horizontal="left"/>
    </xf>
    <xf numFmtId="198" fontId="12" fillId="0" borderId="0" xfId="0" applyNumberFormat="1" applyFont="1" applyFill="1" applyAlignment="1">
      <alignment wrapText="1"/>
    </xf>
    <xf numFmtId="198" fontId="27" fillId="0" borderId="0" xfId="0" applyNumberFormat="1" applyFont="1" applyFill="1" applyAlignment="1">
      <alignment wrapText="1"/>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wrapText="1"/>
    </xf>
    <xf numFmtId="3" fontId="28" fillId="0" borderId="0" xfId="0" applyNumberFormat="1"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0" fontId="28" fillId="0" borderId="0" xfId="0" applyFont="1" applyFill="1" applyAlignment="1">
      <alignment horizontal="left" wrapText="1"/>
    </xf>
    <xf numFmtId="3" fontId="28" fillId="0" borderId="0" xfId="0" applyNumberFormat="1" applyFont="1" applyFill="1" applyAlignment="1">
      <alignment horizontal="right" wrapText="1"/>
    </xf>
    <xf numFmtId="198" fontId="28" fillId="0" borderId="0" xfId="0" applyNumberFormat="1" applyFont="1" applyFill="1" applyBorder="1" applyAlignment="1">
      <alignment wrapText="1"/>
    </xf>
    <xf numFmtId="0" fontId="13" fillId="0" borderId="0" xfId="0" applyFont="1" applyFill="1" applyAlignment="1">
      <alignment/>
    </xf>
    <xf numFmtId="195" fontId="3" fillId="0" borderId="0" xfId="0" applyNumberFormat="1" applyFont="1" applyFill="1" applyBorder="1" applyAlignment="1">
      <alignment horizontal="right" wrapText="1"/>
    </xf>
    <xf numFmtId="198" fontId="3" fillId="0" borderId="0" xfId="0" applyNumberFormat="1" applyFont="1" applyFill="1" applyBorder="1" applyAlignment="1">
      <alignment wrapText="1"/>
    </xf>
    <xf numFmtId="0" fontId="3" fillId="0" borderId="0" xfId="0" applyFont="1" applyFill="1" applyBorder="1" applyAlignment="1">
      <alignment wrapText="1"/>
    </xf>
    <xf numFmtId="3" fontId="7" fillId="0" borderId="0" xfId="0" applyNumberFormat="1" applyFont="1" applyFill="1" applyBorder="1" applyAlignment="1">
      <alignment wrapText="1"/>
    </xf>
    <xf numFmtId="49" fontId="5" fillId="0" borderId="10" xfId="0" applyNumberFormat="1" applyFont="1" applyFill="1" applyBorder="1" applyAlignment="1">
      <alignment horizontal="center" wrapText="1"/>
    </xf>
    <xf numFmtId="0" fontId="5" fillId="0" borderId="10" xfId="0" applyFont="1" applyFill="1" applyBorder="1" applyAlignment="1">
      <alignment horizontal="center"/>
    </xf>
    <xf numFmtId="196" fontId="5" fillId="0" borderId="0" xfId="0" applyNumberFormat="1" applyFont="1" applyFill="1" applyBorder="1" applyAlignment="1">
      <alignment wrapText="1"/>
    </xf>
    <xf numFmtId="196" fontId="8" fillId="0" borderId="0" xfId="0" applyNumberFormat="1" applyFont="1" applyFill="1" applyBorder="1" applyAlignment="1">
      <alignment wrapText="1"/>
    </xf>
    <xf numFmtId="3" fontId="5" fillId="0" borderId="0" xfId="0" applyNumberFormat="1" applyFont="1" applyFill="1" applyBorder="1" applyAlignment="1">
      <alignment/>
    </xf>
    <xf numFmtId="188" fontId="5" fillId="0" borderId="0" xfId="0" applyNumberFormat="1" applyFont="1" applyFill="1" applyBorder="1" applyAlignment="1">
      <alignment/>
    </xf>
    <xf numFmtId="196" fontId="6" fillId="0" borderId="0" xfId="0" applyNumberFormat="1" applyFont="1" applyFill="1" applyBorder="1" applyAlignment="1">
      <alignment wrapText="1"/>
    </xf>
    <xf numFmtId="188" fontId="8" fillId="0" borderId="0" xfId="0" applyNumberFormat="1" applyFont="1" applyFill="1" applyBorder="1" applyAlignment="1">
      <alignment/>
    </xf>
    <xf numFmtId="196" fontId="16" fillId="0" borderId="0" xfId="0" applyNumberFormat="1" applyFont="1" applyFill="1" applyBorder="1" applyAlignment="1" applyProtection="1">
      <alignment/>
      <protection locked="0"/>
    </xf>
    <xf numFmtId="196" fontId="30" fillId="0" borderId="0" xfId="0" applyNumberFormat="1" applyFont="1" applyFill="1" applyBorder="1" applyAlignment="1" applyProtection="1">
      <alignment/>
      <protection locked="0"/>
    </xf>
    <xf numFmtId="196" fontId="8" fillId="0" borderId="0" xfId="0" applyNumberFormat="1" applyFont="1" applyFill="1" applyBorder="1" applyAlignment="1">
      <alignment horizontal="right" wrapText="1"/>
    </xf>
    <xf numFmtId="196" fontId="28" fillId="0" borderId="0" xfId="0" applyNumberFormat="1" applyFont="1" applyFill="1" applyAlignment="1">
      <alignment horizontal="right" wrapText="1"/>
    </xf>
    <xf numFmtId="0" fontId="5" fillId="0" borderId="10" xfId="0" applyNumberFormat="1" applyFont="1" applyFill="1" applyBorder="1" applyAlignment="1" applyProtection="1">
      <alignment horizontal="center" vertical="center" wrapText="1"/>
      <protection/>
    </xf>
    <xf numFmtId="198" fontId="32" fillId="0" borderId="0" xfId="0" applyNumberFormat="1" applyFont="1" applyFill="1" applyBorder="1" applyAlignment="1">
      <alignment wrapText="1"/>
    </xf>
    <xf numFmtId="3" fontId="33" fillId="0" borderId="0" xfId="0" applyNumberFormat="1" applyFont="1" applyFill="1" applyBorder="1" applyAlignment="1">
      <alignment wrapText="1"/>
    </xf>
    <xf numFmtId="49" fontId="6" fillId="0" borderId="0" xfId="0" applyNumberFormat="1" applyFont="1" applyFill="1" applyBorder="1" applyAlignment="1">
      <alignment horizontal="left" wrapText="1"/>
    </xf>
    <xf numFmtId="3" fontId="71" fillId="0" borderId="0" xfId="0" applyNumberFormat="1" applyFont="1" applyFill="1" applyBorder="1" applyAlignment="1">
      <alignment wrapText="1"/>
    </xf>
    <xf numFmtId="0" fontId="72" fillId="0" borderId="0" xfId="0" applyFont="1" applyFill="1" applyAlignment="1">
      <alignment wrapText="1"/>
    </xf>
    <xf numFmtId="0" fontId="72" fillId="0" borderId="0" xfId="0" applyFont="1" applyFill="1" applyAlignment="1">
      <alignment/>
    </xf>
    <xf numFmtId="0" fontId="72" fillId="0" borderId="0" xfId="0" applyFont="1" applyFill="1" applyAlignment="1">
      <alignment horizontal="left"/>
    </xf>
    <xf numFmtId="49" fontId="71" fillId="0" borderId="0" xfId="0" applyNumberFormat="1" applyFont="1" applyFill="1" applyAlignment="1">
      <alignment wrapText="1"/>
    </xf>
    <xf numFmtId="0" fontId="71" fillId="0" borderId="10" xfId="0" applyNumberFormat="1" applyFont="1" applyFill="1" applyBorder="1" applyAlignment="1" applyProtection="1">
      <alignment horizontal="center" vertical="center" wrapText="1"/>
      <protection/>
    </xf>
    <xf numFmtId="198" fontId="71" fillId="0" borderId="0" xfId="0" applyNumberFormat="1" applyFont="1" applyFill="1" applyBorder="1" applyAlignment="1">
      <alignment wrapText="1"/>
    </xf>
    <xf numFmtId="198" fontId="73" fillId="0" borderId="0" xfId="0" applyNumberFormat="1" applyFont="1" applyFill="1" applyBorder="1" applyAlignment="1">
      <alignment wrapText="1"/>
    </xf>
    <xf numFmtId="3" fontId="71" fillId="0" borderId="0" xfId="0" applyNumberFormat="1" applyFont="1" applyFill="1" applyBorder="1" applyAlignment="1" applyProtection="1">
      <alignment/>
      <protection locked="0"/>
    </xf>
    <xf numFmtId="3" fontId="73" fillId="0" borderId="0" xfId="0" applyNumberFormat="1" applyFont="1" applyFill="1" applyBorder="1" applyAlignment="1">
      <alignment wrapText="1"/>
    </xf>
    <xf numFmtId="3" fontId="74" fillId="0" borderId="0" xfId="0" applyNumberFormat="1" applyFont="1" applyFill="1" applyBorder="1" applyAlignment="1">
      <alignment wrapText="1"/>
    </xf>
    <xf numFmtId="3" fontId="71" fillId="0" borderId="0" xfId="0" applyNumberFormat="1" applyFont="1" applyFill="1" applyAlignment="1">
      <alignment horizontal="right" wrapText="1"/>
    </xf>
    <xf numFmtId="3" fontId="75" fillId="0" borderId="0" xfId="0" applyNumberFormat="1" applyFont="1" applyFill="1" applyBorder="1" applyAlignment="1">
      <alignment wrapText="1"/>
    </xf>
    <xf numFmtId="3" fontId="76" fillId="0" borderId="0" xfId="0" applyNumberFormat="1" applyFont="1" applyFill="1" applyBorder="1" applyAlignment="1">
      <alignment wrapText="1"/>
    </xf>
    <xf numFmtId="3" fontId="77" fillId="0" borderId="0" xfId="0" applyNumberFormat="1" applyFont="1" applyFill="1" applyAlignment="1">
      <alignment wrapText="1"/>
    </xf>
    <xf numFmtId="3" fontId="77" fillId="0" borderId="0" xfId="0" applyNumberFormat="1" applyFont="1" applyFill="1" applyAlignment="1">
      <alignment horizontal="right" wrapText="1"/>
    </xf>
    <xf numFmtId="198" fontId="78" fillId="0" borderId="0" xfId="0" applyNumberFormat="1" applyFont="1" applyFill="1" applyAlignment="1">
      <alignment wrapText="1"/>
    </xf>
    <xf numFmtId="0" fontId="79" fillId="0" borderId="0" xfId="0" applyFont="1" applyFill="1" applyAlignment="1">
      <alignment wrapText="1"/>
    </xf>
    <xf numFmtId="196" fontId="7" fillId="0" borderId="0" xfId="0" applyNumberFormat="1" applyFont="1" applyFill="1" applyBorder="1" applyAlignment="1">
      <alignment wrapText="1"/>
    </xf>
    <xf numFmtId="196" fontId="7" fillId="0" borderId="0" xfId="0" applyNumberFormat="1" applyFont="1" applyFill="1" applyBorder="1" applyAlignment="1">
      <alignment horizontal="right" wrapText="1"/>
    </xf>
    <xf numFmtId="0" fontId="18" fillId="0" borderId="0" xfId="0" applyFont="1" applyFill="1" applyBorder="1" applyAlignment="1">
      <alignment wrapText="1"/>
    </xf>
    <xf numFmtId="0" fontId="5" fillId="0" borderId="11"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vertical="top" wrapText="1"/>
      <protection/>
    </xf>
    <xf numFmtId="0" fontId="5" fillId="0" borderId="0" xfId="0" applyFont="1" applyFill="1" applyAlignment="1">
      <alignment wrapText="1"/>
    </xf>
    <xf numFmtId="0" fontId="80" fillId="0" borderId="0" xfId="0" applyFont="1" applyFill="1" applyAlignment="1">
      <alignment wrapText="1"/>
    </xf>
    <xf numFmtId="0" fontId="8" fillId="0" borderId="0" xfId="0" applyFont="1" applyFill="1" applyAlignment="1">
      <alignment/>
    </xf>
    <xf numFmtId="0" fontId="6" fillId="0" borderId="0" xfId="0" applyFont="1" applyFill="1" applyAlignment="1">
      <alignment wrapText="1"/>
    </xf>
    <xf numFmtId="3" fontId="74" fillId="0" borderId="0" xfId="0" applyNumberFormat="1" applyFont="1" applyFill="1" applyBorder="1" applyAlignment="1">
      <alignment horizontal="right" wrapText="1"/>
    </xf>
    <xf numFmtId="0" fontId="12" fillId="0" borderId="0" xfId="0" applyFont="1" applyFill="1" applyBorder="1" applyAlignment="1">
      <alignment/>
    </xf>
    <xf numFmtId="0" fontId="12" fillId="0" borderId="0" xfId="0" applyFont="1" applyFill="1" applyBorder="1" applyAlignment="1">
      <alignment horizontal="center"/>
    </xf>
    <xf numFmtId="49" fontId="12" fillId="0" borderId="0" xfId="0" applyNumberFormat="1" applyFont="1" applyFill="1" applyBorder="1" applyAlignment="1">
      <alignment horizontal="right" wrapText="1"/>
    </xf>
    <xf numFmtId="198" fontId="3" fillId="0" borderId="0" xfId="0" applyNumberFormat="1" applyFont="1" applyFill="1" applyBorder="1" applyAlignment="1">
      <alignment horizontal="right" wrapText="1"/>
    </xf>
    <xf numFmtId="198" fontId="5" fillId="0" borderId="0" xfId="0" applyNumberFormat="1" applyFont="1" applyFill="1" applyBorder="1" applyAlignment="1">
      <alignment horizontal="right" wrapText="1"/>
    </xf>
    <xf numFmtId="3" fontId="71" fillId="0" borderId="0"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49" fontId="29" fillId="0" borderId="0" xfId="0" applyNumberFormat="1" applyFont="1" applyFill="1" applyBorder="1" applyAlignment="1">
      <alignment horizontal="right" wrapText="1"/>
    </xf>
    <xf numFmtId="195" fontId="7" fillId="0" borderId="0" xfId="0" applyNumberFormat="1" applyFont="1" applyFill="1" applyBorder="1" applyAlignment="1">
      <alignment horizontal="right" wrapText="1"/>
    </xf>
    <xf numFmtId="195" fontId="71" fillId="0" borderId="0" xfId="0" applyNumberFormat="1" applyFont="1" applyFill="1" applyBorder="1" applyAlignment="1">
      <alignment horizontal="right" wrapText="1"/>
    </xf>
    <xf numFmtId="1" fontId="5" fillId="0" borderId="0" xfId="0" applyNumberFormat="1" applyFont="1" applyFill="1" applyBorder="1" applyAlignment="1">
      <alignment horizontal="right" wrapText="1"/>
    </xf>
    <xf numFmtId="1" fontId="3" fillId="0" borderId="0" xfId="0" applyNumberFormat="1" applyFont="1" applyFill="1" applyBorder="1" applyAlignment="1">
      <alignment horizontal="right" wrapText="1"/>
    </xf>
    <xf numFmtId="0" fontId="3" fillId="0" borderId="0" xfId="0" applyFont="1" applyFill="1" applyBorder="1" applyAlignment="1">
      <alignment/>
    </xf>
    <xf numFmtId="0" fontId="3" fillId="0" borderId="0" xfId="0" applyFont="1" applyFill="1" applyBorder="1" applyAlignment="1">
      <alignment horizontal="center"/>
    </xf>
    <xf numFmtId="49" fontId="5" fillId="0" borderId="0" xfId="0" applyNumberFormat="1" applyFont="1" applyFill="1" applyBorder="1" applyAlignment="1">
      <alignment horizontal="right" wrapText="1"/>
    </xf>
    <xf numFmtId="3" fontId="3" fillId="0" borderId="0" xfId="0" applyNumberFormat="1" applyFont="1" applyFill="1" applyBorder="1" applyAlignment="1">
      <alignment wrapText="1"/>
    </xf>
    <xf numFmtId="2" fontId="3" fillId="0" borderId="0" xfId="0" applyNumberFormat="1" applyFont="1" applyFill="1" applyBorder="1" applyAlignment="1">
      <alignment wrapText="1"/>
    </xf>
    <xf numFmtId="0" fontId="79" fillId="0" borderId="0" xfId="0" applyFont="1" applyFill="1" applyBorder="1" applyAlignment="1">
      <alignment wrapText="1"/>
    </xf>
    <xf numFmtId="0" fontId="0" fillId="0" borderId="0" xfId="0" applyFont="1" applyFill="1" applyBorder="1" applyAlignment="1">
      <alignment wrapText="1"/>
    </xf>
    <xf numFmtId="197" fontId="3" fillId="0" borderId="0" xfId="0" applyNumberFormat="1" applyFont="1" applyFill="1" applyBorder="1" applyAlignment="1">
      <alignment wrapText="1"/>
    </xf>
    <xf numFmtId="3" fontId="79" fillId="0" borderId="0" xfId="0" applyNumberFormat="1" applyFont="1" applyFill="1" applyBorder="1" applyAlignment="1">
      <alignment wrapText="1"/>
    </xf>
    <xf numFmtId="0" fontId="3" fillId="0" borderId="0" xfId="0" applyFont="1" applyFill="1" applyBorder="1" applyAlignment="1">
      <alignment horizontal="right" wrapText="1"/>
    </xf>
    <xf numFmtId="3" fontId="7" fillId="0" borderId="0" xfId="0" applyNumberFormat="1" applyFont="1" applyFill="1" applyBorder="1" applyAlignment="1">
      <alignment horizontal="right" wrapText="1"/>
    </xf>
    <xf numFmtId="3" fontId="81" fillId="0" borderId="0" xfId="0" applyNumberFormat="1" applyFont="1" applyFill="1" applyBorder="1" applyAlignment="1">
      <alignment horizontal="right" wrapText="1"/>
    </xf>
    <xf numFmtId="2" fontId="12" fillId="0" borderId="0" xfId="0" applyNumberFormat="1" applyFont="1" applyFill="1" applyAlignment="1">
      <alignment horizontal="center" wrapText="1"/>
    </xf>
    <xf numFmtId="198" fontId="12" fillId="0" borderId="0" xfId="0" applyNumberFormat="1" applyFont="1" applyFill="1" applyAlignment="1">
      <alignment horizontal="left" wrapText="1"/>
    </xf>
    <xf numFmtId="0" fontId="5" fillId="0" borderId="10"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71" fillId="0" borderId="12" xfId="0" applyNumberFormat="1" applyFont="1" applyFill="1" applyBorder="1" applyAlignment="1" applyProtection="1">
      <alignment horizontal="center" vertical="top" wrapText="1"/>
      <protection/>
    </xf>
    <xf numFmtId="0" fontId="71" fillId="0" borderId="13" xfId="0" applyNumberFormat="1" applyFont="1" applyFill="1" applyBorder="1" applyAlignment="1" applyProtection="1">
      <alignment horizontal="center" vertical="top" wrapText="1"/>
      <protection/>
    </xf>
    <xf numFmtId="0" fontId="71" fillId="0" borderId="14" xfId="0" applyNumberFormat="1" applyFont="1" applyFill="1" applyBorder="1" applyAlignment="1" applyProtection="1">
      <alignment horizontal="center" vertical="top" wrapText="1"/>
      <protection/>
    </xf>
    <xf numFmtId="49" fontId="4" fillId="0" borderId="0" xfId="0" applyNumberFormat="1" applyFont="1" applyFill="1" applyAlignment="1">
      <alignment horizontal="center" wrapText="1"/>
    </xf>
    <xf numFmtId="0" fontId="5" fillId="0" borderId="11"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center" vertical="top" wrapText="1"/>
      <protection/>
    </xf>
    <xf numFmtId="0" fontId="5" fillId="0" borderId="16" xfId="0" applyNumberFormat="1" applyFont="1" applyFill="1" applyBorder="1" applyAlignment="1" applyProtection="1">
      <alignment horizontal="center"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393"/>
  <sheetViews>
    <sheetView tabSelected="1" view="pageBreakPreview" zoomScale="72" zoomScaleNormal="50" zoomScaleSheetLayoutView="72" zoomScalePageLayoutView="0" workbookViewId="0" topLeftCell="C1">
      <selection activeCell="M13" sqref="M13"/>
    </sheetView>
  </sheetViews>
  <sheetFormatPr defaultColWidth="9.00390625" defaultRowHeight="12.75"/>
  <cols>
    <col min="1" max="1" width="4.00390625" style="2" hidden="1" customWidth="1"/>
    <col min="2" max="2" width="8.25390625" style="2" hidden="1" customWidth="1"/>
    <col min="3" max="3" width="14.00390625" style="9" customWidth="1"/>
    <col min="4" max="4" width="13.75390625" style="9" customWidth="1"/>
    <col min="5" max="5" width="14.625" style="9" customWidth="1"/>
    <col min="6" max="6" width="66.625" style="1" customWidth="1"/>
    <col min="7" max="7" width="14.75390625" style="1" customWidth="1"/>
    <col min="8" max="8" width="17.625" style="1" customWidth="1"/>
    <col min="9" max="9" width="16.00390625" style="1" customWidth="1"/>
    <col min="10" max="10" width="10.75390625" style="1" customWidth="1"/>
    <col min="11" max="11" width="17.875" style="15" hidden="1" customWidth="1"/>
    <col min="12" max="12" width="15.00390625" style="1" customWidth="1"/>
    <col min="13" max="13" width="15.125" style="137" customWidth="1"/>
    <col min="14" max="14" width="13.25390625" style="5" customWidth="1"/>
    <col min="15" max="15" width="14.625" style="1" customWidth="1"/>
    <col min="16" max="16" width="10.125" style="1" customWidth="1"/>
    <col min="17" max="17" width="15.00390625" style="1" hidden="1" customWidth="1"/>
    <col min="18" max="18" width="15.75390625" style="1" customWidth="1"/>
    <col min="19" max="19" width="17.25390625" style="8" customWidth="1"/>
    <col min="20" max="21" width="14.875" style="2" customWidth="1"/>
    <col min="22" max="22" width="9.00390625" style="2" customWidth="1"/>
    <col min="23" max="16384" width="9.125" style="2" customWidth="1"/>
  </cols>
  <sheetData>
    <row r="1" spans="3:19" s="3" customFormat="1" ht="30.75" customHeight="1">
      <c r="C1" s="78"/>
      <c r="D1" s="78"/>
      <c r="E1" s="78"/>
      <c r="F1" s="79"/>
      <c r="G1" s="79"/>
      <c r="H1" s="79"/>
      <c r="I1" s="79"/>
      <c r="J1" s="79"/>
      <c r="K1" s="80"/>
      <c r="L1" s="79"/>
      <c r="M1" s="121"/>
      <c r="N1" s="81"/>
      <c r="O1" s="81"/>
      <c r="P1" s="81" t="s">
        <v>543</v>
      </c>
      <c r="Q1" s="81" t="s">
        <v>577</v>
      </c>
      <c r="R1" s="81"/>
      <c r="S1" s="84"/>
    </row>
    <row r="2" spans="3:19" s="3" customFormat="1" ht="24.75" customHeight="1">
      <c r="C2" s="78"/>
      <c r="D2" s="78"/>
      <c r="E2" s="78"/>
      <c r="F2" s="79"/>
      <c r="G2" s="79"/>
      <c r="H2" s="79"/>
      <c r="I2" s="79"/>
      <c r="J2" s="79"/>
      <c r="K2" s="80"/>
      <c r="L2" s="79"/>
      <c r="M2" s="122"/>
      <c r="N2" s="81"/>
      <c r="O2" s="81"/>
      <c r="P2" s="81" t="s">
        <v>513</v>
      </c>
      <c r="R2" s="81"/>
      <c r="S2" s="85"/>
    </row>
    <row r="3" spans="3:19" s="3" customFormat="1" ht="25.5" customHeight="1">
      <c r="C3" s="78"/>
      <c r="D3" s="78"/>
      <c r="E3" s="78"/>
      <c r="F3" s="79"/>
      <c r="G3" s="79"/>
      <c r="H3" s="79"/>
      <c r="I3" s="79"/>
      <c r="J3" s="79"/>
      <c r="K3" s="80"/>
      <c r="L3" s="79"/>
      <c r="M3" s="123"/>
      <c r="N3" s="87"/>
      <c r="O3" s="81"/>
      <c r="P3" s="87" t="s">
        <v>581</v>
      </c>
      <c r="R3" s="81"/>
      <c r="S3" s="84"/>
    </row>
    <row r="4" spans="3:22" s="3" customFormat="1" ht="48.75" customHeight="1">
      <c r="C4" s="181" t="s">
        <v>578</v>
      </c>
      <c r="D4" s="181"/>
      <c r="E4" s="181"/>
      <c r="F4" s="181"/>
      <c r="G4" s="181"/>
      <c r="H4" s="181"/>
      <c r="I4" s="181"/>
      <c r="J4" s="181"/>
      <c r="K4" s="181"/>
      <c r="L4" s="181"/>
      <c r="M4" s="181"/>
      <c r="N4" s="181"/>
      <c r="O4" s="181"/>
      <c r="P4" s="181"/>
      <c r="Q4" s="181"/>
      <c r="R4" s="181"/>
      <c r="S4" s="181"/>
      <c r="T4" s="181"/>
      <c r="U4" s="181"/>
      <c r="V4" s="181"/>
    </row>
    <row r="5" spans="3:22" s="3" customFormat="1" ht="24" customHeight="1">
      <c r="C5" s="83"/>
      <c r="D5" s="83"/>
      <c r="E5" s="83"/>
      <c r="F5" s="86"/>
      <c r="G5" s="86"/>
      <c r="H5" s="86"/>
      <c r="I5" s="86"/>
      <c r="J5" s="86"/>
      <c r="K5" s="86"/>
      <c r="L5" s="86"/>
      <c r="M5" s="124"/>
      <c r="N5" s="86"/>
      <c r="O5" s="86"/>
      <c r="P5" s="86"/>
      <c r="Q5" s="86"/>
      <c r="S5" s="86"/>
      <c r="V5" s="86" t="s">
        <v>539</v>
      </c>
    </row>
    <row r="6" spans="3:22" s="3" customFormat="1" ht="24" customHeight="1">
      <c r="C6" s="175" t="s">
        <v>443</v>
      </c>
      <c r="D6" s="175" t="s">
        <v>444</v>
      </c>
      <c r="E6" s="175" t="s">
        <v>445</v>
      </c>
      <c r="F6" s="175" t="s">
        <v>446</v>
      </c>
      <c r="G6" s="182" t="s">
        <v>440</v>
      </c>
      <c r="H6" s="183"/>
      <c r="I6" s="183"/>
      <c r="J6" s="183"/>
      <c r="K6" s="184"/>
      <c r="L6" s="182" t="s">
        <v>441</v>
      </c>
      <c r="M6" s="183"/>
      <c r="N6" s="183"/>
      <c r="O6" s="183"/>
      <c r="P6" s="183"/>
      <c r="Q6" s="184"/>
      <c r="R6" s="174" t="s">
        <v>11</v>
      </c>
      <c r="S6" s="174"/>
      <c r="T6" s="174"/>
      <c r="U6" s="174"/>
      <c r="V6" s="174"/>
    </row>
    <row r="7" spans="3:22" s="3" customFormat="1" ht="24" customHeight="1">
      <c r="C7" s="176"/>
      <c r="D7" s="176"/>
      <c r="E7" s="176"/>
      <c r="F7" s="176"/>
      <c r="G7" s="175" t="s">
        <v>540</v>
      </c>
      <c r="H7" s="175" t="s">
        <v>544</v>
      </c>
      <c r="I7" s="174" t="s">
        <v>541</v>
      </c>
      <c r="J7" s="174" t="s">
        <v>542</v>
      </c>
      <c r="K7" s="175" t="s">
        <v>1</v>
      </c>
      <c r="L7" s="175" t="s">
        <v>540</v>
      </c>
      <c r="M7" s="178" t="s">
        <v>544</v>
      </c>
      <c r="N7" s="174" t="s">
        <v>541</v>
      </c>
      <c r="O7" s="141" t="s">
        <v>442</v>
      </c>
      <c r="P7" s="174" t="s">
        <v>549</v>
      </c>
      <c r="Q7" s="175"/>
      <c r="R7" s="174" t="s">
        <v>540</v>
      </c>
      <c r="S7" s="174" t="s">
        <v>544</v>
      </c>
      <c r="T7" s="174" t="s">
        <v>541</v>
      </c>
      <c r="U7" s="142" t="s">
        <v>442</v>
      </c>
      <c r="V7" s="174" t="s">
        <v>542</v>
      </c>
    </row>
    <row r="8" spans="3:22" s="3" customFormat="1" ht="24" customHeight="1">
      <c r="C8" s="176"/>
      <c r="D8" s="176"/>
      <c r="E8" s="176"/>
      <c r="F8" s="176"/>
      <c r="G8" s="176"/>
      <c r="H8" s="176"/>
      <c r="I8" s="174"/>
      <c r="J8" s="174"/>
      <c r="K8" s="176"/>
      <c r="L8" s="176"/>
      <c r="M8" s="179"/>
      <c r="N8" s="174"/>
      <c r="O8" s="175" t="s">
        <v>1</v>
      </c>
      <c r="P8" s="174"/>
      <c r="Q8" s="176"/>
      <c r="R8" s="174"/>
      <c r="S8" s="174"/>
      <c r="T8" s="174"/>
      <c r="U8" s="174" t="s">
        <v>1</v>
      </c>
      <c r="V8" s="174"/>
    </row>
    <row r="9" spans="3:22" s="3" customFormat="1" ht="54.75" customHeight="1">
      <c r="C9" s="177"/>
      <c r="D9" s="177"/>
      <c r="E9" s="177"/>
      <c r="F9" s="177"/>
      <c r="G9" s="177"/>
      <c r="H9" s="177"/>
      <c r="I9" s="174"/>
      <c r="J9" s="174"/>
      <c r="K9" s="177"/>
      <c r="L9" s="177"/>
      <c r="M9" s="180"/>
      <c r="N9" s="174"/>
      <c r="O9" s="177"/>
      <c r="P9" s="174"/>
      <c r="Q9" s="177"/>
      <c r="R9" s="174"/>
      <c r="S9" s="174"/>
      <c r="T9" s="174"/>
      <c r="U9" s="174"/>
      <c r="V9" s="174"/>
    </row>
    <row r="10" spans="3:22" s="3" customFormat="1" ht="24" customHeight="1">
      <c r="C10" s="116">
        <v>1</v>
      </c>
      <c r="D10" s="116">
        <v>2</v>
      </c>
      <c r="E10" s="116">
        <v>3</v>
      </c>
      <c r="F10" s="116">
        <v>4</v>
      </c>
      <c r="G10" s="116">
        <v>5</v>
      </c>
      <c r="H10" s="116">
        <v>6</v>
      </c>
      <c r="I10" s="116">
        <v>7</v>
      </c>
      <c r="J10" s="116">
        <v>8</v>
      </c>
      <c r="K10" s="116">
        <v>9</v>
      </c>
      <c r="L10" s="116">
        <v>9</v>
      </c>
      <c r="M10" s="125">
        <v>10</v>
      </c>
      <c r="N10" s="116">
        <v>11</v>
      </c>
      <c r="O10" s="116">
        <v>12</v>
      </c>
      <c r="P10" s="116">
        <v>13</v>
      </c>
      <c r="Q10" s="116">
        <v>15</v>
      </c>
      <c r="R10" s="116">
        <v>14</v>
      </c>
      <c r="S10" s="104" t="s">
        <v>545</v>
      </c>
      <c r="T10" s="105">
        <v>16</v>
      </c>
      <c r="U10" s="105">
        <v>17</v>
      </c>
      <c r="V10" s="105">
        <v>18</v>
      </c>
    </row>
    <row r="11" spans="3:20" s="6" customFormat="1" ht="42.75" customHeight="1">
      <c r="C11" s="21" t="s">
        <v>326</v>
      </c>
      <c r="D11" s="21"/>
      <c r="E11" s="21"/>
      <c r="F11" s="23" t="s">
        <v>478</v>
      </c>
      <c r="G11" s="4"/>
      <c r="H11" s="4"/>
      <c r="I11" s="4"/>
      <c r="J11" s="4"/>
      <c r="K11" s="4"/>
      <c r="L11" s="4"/>
      <c r="M11" s="126"/>
      <c r="N11" s="4"/>
      <c r="O11" s="4"/>
      <c r="P11" s="4"/>
      <c r="Q11" s="4"/>
      <c r="R11" s="4"/>
      <c r="S11" s="4"/>
      <c r="T11" s="13"/>
    </row>
    <row r="12" spans="3:20" s="7" customFormat="1" ht="39" customHeight="1" hidden="1">
      <c r="C12" s="22" t="s">
        <v>327</v>
      </c>
      <c r="D12" s="22"/>
      <c r="E12" s="22"/>
      <c r="F12" s="58" t="s">
        <v>478</v>
      </c>
      <c r="G12" s="10"/>
      <c r="H12" s="117"/>
      <c r="I12" s="10"/>
      <c r="J12" s="10" t="s">
        <v>16</v>
      </c>
      <c r="K12" s="10"/>
      <c r="L12" s="10"/>
      <c r="M12" s="127"/>
      <c r="N12" s="10"/>
      <c r="O12" s="10"/>
      <c r="P12" s="10"/>
      <c r="Q12" s="10"/>
      <c r="R12" s="10"/>
      <c r="S12" s="10"/>
      <c r="T12" s="39"/>
    </row>
    <row r="13" spans="1:22" s="6" customFormat="1" ht="66" customHeight="1">
      <c r="A13" s="6">
        <v>1</v>
      </c>
      <c r="B13" s="6">
        <v>1</v>
      </c>
      <c r="C13" s="26" t="s">
        <v>328</v>
      </c>
      <c r="D13" s="26" t="s">
        <v>106</v>
      </c>
      <c r="E13" s="26" t="s">
        <v>32</v>
      </c>
      <c r="F13" s="27" t="s">
        <v>498</v>
      </c>
      <c r="G13" s="62">
        <v>22873025.64</v>
      </c>
      <c r="H13" s="108">
        <v>13539435.64</v>
      </c>
      <c r="I13" s="62">
        <v>9066241</v>
      </c>
      <c r="J13" s="106">
        <f>I13/G13*100</f>
        <v>39.637261561693414</v>
      </c>
      <c r="K13" s="62"/>
      <c r="L13" s="62">
        <v>314865</v>
      </c>
      <c r="M13" s="120">
        <v>225865</v>
      </c>
      <c r="N13" s="62">
        <v>6365</v>
      </c>
      <c r="O13" s="62"/>
      <c r="P13" s="106">
        <f>N13/L13*100</f>
        <v>2.0215012783256316</v>
      </c>
      <c r="Q13" s="62"/>
      <c r="R13" s="62">
        <f>G13+L13</f>
        <v>23187890.64</v>
      </c>
      <c r="S13" s="62">
        <f>H13+M13</f>
        <v>13765300.64</v>
      </c>
      <c r="T13" s="108">
        <f>I13+N13</f>
        <v>9072606</v>
      </c>
      <c r="U13" s="108">
        <f>O13</f>
        <v>0</v>
      </c>
      <c r="V13" s="109">
        <f>T13/R13*100</f>
        <v>39.12648261480674</v>
      </c>
    </row>
    <row r="14" spans="3:22" s="6" customFormat="1" ht="66" customHeight="1">
      <c r="C14" s="26"/>
      <c r="D14" s="26"/>
      <c r="E14" s="26"/>
      <c r="F14" s="140" t="s">
        <v>579</v>
      </c>
      <c r="G14" s="62">
        <v>89300</v>
      </c>
      <c r="H14" s="108">
        <v>89300</v>
      </c>
      <c r="I14" s="62">
        <v>89300</v>
      </c>
      <c r="J14" s="106">
        <f>I14/G14*100</f>
        <v>100</v>
      </c>
      <c r="K14" s="62"/>
      <c r="L14" s="62"/>
      <c r="M14" s="120"/>
      <c r="N14" s="62"/>
      <c r="O14" s="62"/>
      <c r="P14" s="106"/>
      <c r="Q14" s="62"/>
      <c r="R14" s="62">
        <f>G14+L14</f>
        <v>89300</v>
      </c>
      <c r="S14" s="62"/>
      <c r="T14" s="108">
        <f>I14+N14</f>
        <v>89300</v>
      </c>
      <c r="U14" s="108">
        <f>O14</f>
        <v>0</v>
      </c>
      <c r="V14" s="109">
        <f>T14/R14*100</f>
        <v>100</v>
      </c>
    </row>
    <row r="15" spans="3:22" s="7" customFormat="1" ht="29.25" customHeight="1">
      <c r="C15" s="26" t="s">
        <v>346</v>
      </c>
      <c r="D15" s="26" t="s">
        <v>31</v>
      </c>
      <c r="E15" s="26" t="s">
        <v>43</v>
      </c>
      <c r="F15" s="27" t="s">
        <v>347</v>
      </c>
      <c r="G15" s="64">
        <f>SUM(G16:G17)</f>
        <v>89300</v>
      </c>
      <c r="H15" s="108">
        <v>66500</v>
      </c>
      <c r="I15" s="64">
        <f aca="true" t="shared" si="0" ref="I15:V15">SUM(I16:I17)</f>
        <v>36656</v>
      </c>
      <c r="J15" s="64">
        <f t="shared" si="0"/>
        <v>46.224464060529634</v>
      </c>
      <c r="K15" s="64">
        <f t="shared" si="0"/>
        <v>0</v>
      </c>
      <c r="L15" s="64">
        <f t="shared" si="0"/>
        <v>0</v>
      </c>
      <c r="M15" s="128">
        <f t="shared" si="0"/>
        <v>0</v>
      </c>
      <c r="N15" s="64">
        <f t="shared" si="0"/>
        <v>0</v>
      </c>
      <c r="O15" s="64">
        <f t="shared" si="0"/>
        <v>0</v>
      </c>
      <c r="P15" s="64">
        <f t="shared" si="0"/>
        <v>0</v>
      </c>
      <c r="Q15" s="64">
        <f t="shared" si="0"/>
        <v>0</v>
      </c>
      <c r="R15" s="64">
        <f t="shared" si="0"/>
        <v>89300</v>
      </c>
      <c r="S15" s="64">
        <f t="shared" si="0"/>
        <v>66500</v>
      </c>
      <c r="T15" s="64">
        <f t="shared" si="0"/>
        <v>36656</v>
      </c>
      <c r="U15" s="64">
        <f t="shared" si="0"/>
        <v>0</v>
      </c>
      <c r="V15" s="64">
        <f t="shared" si="0"/>
        <v>46.224464060529634</v>
      </c>
    </row>
    <row r="16" spans="3:22" s="7" customFormat="1" ht="52.5" customHeight="1">
      <c r="C16" s="11"/>
      <c r="D16" s="11"/>
      <c r="E16" s="11"/>
      <c r="F16" s="28" t="s">
        <v>518</v>
      </c>
      <c r="G16" s="62">
        <v>10000</v>
      </c>
      <c r="H16" s="108">
        <v>6000</v>
      </c>
      <c r="I16" s="62">
        <v>0</v>
      </c>
      <c r="J16" s="106">
        <f aca="true" t="shared" si="1" ref="J16:J31">I16/G16*100</f>
        <v>0</v>
      </c>
      <c r="K16" s="66"/>
      <c r="L16" s="62"/>
      <c r="M16" s="129"/>
      <c r="N16" s="67"/>
      <c r="O16" s="66"/>
      <c r="P16" s="106"/>
      <c r="Q16" s="66"/>
      <c r="R16" s="62">
        <f aca="true" t="shared" si="2" ref="R16:T25">G16+L16</f>
        <v>10000</v>
      </c>
      <c r="S16" s="62">
        <f t="shared" si="2"/>
        <v>6000</v>
      </c>
      <c r="T16" s="108">
        <f t="shared" si="2"/>
        <v>0</v>
      </c>
      <c r="U16" s="108">
        <f aca="true" t="shared" si="3" ref="U16:U25">O16</f>
        <v>0</v>
      </c>
      <c r="V16" s="109">
        <f aca="true" t="shared" si="4" ref="V16:V31">T16/R16*100</f>
        <v>0</v>
      </c>
    </row>
    <row r="17" spans="3:22" s="7" customFormat="1" ht="25.5" customHeight="1">
      <c r="C17" s="11"/>
      <c r="D17" s="11"/>
      <c r="E17" s="11"/>
      <c r="F17" s="28" t="s">
        <v>351</v>
      </c>
      <c r="G17" s="62">
        <v>79300</v>
      </c>
      <c r="H17" s="108">
        <v>60500</v>
      </c>
      <c r="I17" s="62">
        <v>36656</v>
      </c>
      <c r="J17" s="106">
        <f t="shared" si="1"/>
        <v>46.224464060529634</v>
      </c>
      <c r="K17" s="66"/>
      <c r="L17" s="62"/>
      <c r="M17" s="129"/>
      <c r="N17" s="67"/>
      <c r="O17" s="66"/>
      <c r="P17" s="106"/>
      <c r="Q17" s="66"/>
      <c r="R17" s="62">
        <f t="shared" si="2"/>
        <v>79300</v>
      </c>
      <c r="S17" s="62">
        <f t="shared" si="2"/>
        <v>60500</v>
      </c>
      <c r="T17" s="108">
        <f t="shared" si="2"/>
        <v>36656</v>
      </c>
      <c r="U17" s="108">
        <f t="shared" si="3"/>
        <v>0</v>
      </c>
      <c r="V17" s="109">
        <f t="shared" si="4"/>
        <v>46.224464060529634</v>
      </c>
    </row>
    <row r="18" spans="1:22" s="6" customFormat="1" ht="41.25" customHeight="1">
      <c r="A18" s="14">
        <v>11</v>
      </c>
      <c r="B18" s="6">
        <v>4</v>
      </c>
      <c r="C18" s="26" t="s">
        <v>550</v>
      </c>
      <c r="D18" s="26" t="s">
        <v>294</v>
      </c>
      <c r="E18" s="26" t="s">
        <v>125</v>
      </c>
      <c r="F18" s="29" t="s">
        <v>233</v>
      </c>
      <c r="G18" s="62">
        <f>G19</f>
        <v>2005043.15</v>
      </c>
      <c r="H18" s="118">
        <f aca="true" t="shared" si="5" ref="H18:V18">H19</f>
        <v>2005043.15</v>
      </c>
      <c r="I18" s="62">
        <f t="shared" si="5"/>
        <v>2005043</v>
      </c>
      <c r="J18" s="62">
        <f t="shared" si="5"/>
        <v>99.99999251886425</v>
      </c>
      <c r="K18" s="62">
        <f t="shared" si="5"/>
        <v>0</v>
      </c>
      <c r="L18" s="62">
        <f t="shared" si="5"/>
        <v>0</v>
      </c>
      <c r="M18" s="120">
        <f t="shared" si="5"/>
        <v>0</v>
      </c>
      <c r="N18" s="62">
        <f t="shared" si="5"/>
        <v>0</v>
      </c>
      <c r="O18" s="62">
        <f t="shared" si="5"/>
        <v>0</v>
      </c>
      <c r="P18" s="62">
        <f t="shared" si="5"/>
        <v>0</v>
      </c>
      <c r="Q18" s="62">
        <f t="shared" si="5"/>
        <v>0</v>
      </c>
      <c r="R18" s="62">
        <f t="shared" si="5"/>
        <v>2005043.15</v>
      </c>
      <c r="S18" s="62">
        <f t="shared" si="5"/>
        <v>2005043.15</v>
      </c>
      <c r="T18" s="62">
        <f t="shared" si="5"/>
        <v>2005043</v>
      </c>
      <c r="U18" s="62">
        <f t="shared" si="5"/>
        <v>0</v>
      </c>
      <c r="V18" s="62">
        <f t="shared" si="5"/>
        <v>99.99999251886425</v>
      </c>
    </row>
    <row r="19" spans="1:22" s="7" customFormat="1" ht="99.75" customHeight="1">
      <c r="A19" s="30"/>
      <c r="C19" s="11"/>
      <c r="D19" s="11"/>
      <c r="E19" s="11"/>
      <c r="F19" s="36" t="s">
        <v>580</v>
      </c>
      <c r="G19" s="62">
        <v>2005043.15</v>
      </c>
      <c r="H19" s="66">
        <v>2005043.15</v>
      </c>
      <c r="I19" s="62">
        <v>2005043</v>
      </c>
      <c r="J19" s="106">
        <f t="shared" si="1"/>
        <v>99.99999251886425</v>
      </c>
      <c r="K19" s="66"/>
      <c r="L19" s="62">
        <f>N19+Q19</f>
        <v>0</v>
      </c>
      <c r="M19" s="120"/>
      <c r="N19" s="67"/>
      <c r="O19" s="66"/>
      <c r="P19" s="106"/>
      <c r="Q19" s="66"/>
      <c r="R19" s="62">
        <f t="shared" si="2"/>
        <v>2005043.15</v>
      </c>
      <c r="S19" s="62">
        <f t="shared" si="2"/>
        <v>2005043.15</v>
      </c>
      <c r="T19" s="108">
        <f t="shared" si="2"/>
        <v>2005043</v>
      </c>
      <c r="U19" s="108">
        <f t="shared" si="3"/>
        <v>0</v>
      </c>
      <c r="V19" s="109">
        <f t="shared" si="4"/>
        <v>99.99999251886425</v>
      </c>
    </row>
    <row r="20" spans="3:22" s="6" customFormat="1" ht="31.5" customHeight="1" hidden="1">
      <c r="C20" s="26" t="s">
        <v>432</v>
      </c>
      <c r="D20" s="26" t="s">
        <v>126</v>
      </c>
      <c r="E20" s="26" t="s">
        <v>34</v>
      </c>
      <c r="F20" s="31" t="s">
        <v>28</v>
      </c>
      <c r="G20" s="62">
        <f aca="true" t="shared" si="6" ref="G20:G30">H20+K20</f>
        <v>0</v>
      </c>
      <c r="H20" s="64"/>
      <c r="I20" s="64">
        <f>I21</f>
        <v>0</v>
      </c>
      <c r="J20" s="106" t="e">
        <f t="shared" si="1"/>
        <v>#DIV/0!</v>
      </c>
      <c r="K20" s="64">
        <f>K21</f>
        <v>0</v>
      </c>
      <c r="L20" s="62">
        <f>N20+Q20</f>
        <v>0</v>
      </c>
      <c r="M20" s="128">
        <f>M21</f>
        <v>0</v>
      </c>
      <c r="N20" s="64">
        <f>N21</f>
        <v>0</v>
      </c>
      <c r="O20" s="64">
        <f>O21</f>
        <v>0</v>
      </c>
      <c r="P20" s="106"/>
      <c r="Q20" s="64">
        <f>Q21</f>
        <v>0</v>
      </c>
      <c r="R20" s="62">
        <f t="shared" si="2"/>
        <v>0</v>
      </c>
      <c r="S20" s="62">
        <f t="shared" si="2"/>
        <v>0</v>
      </c>
      <c r="T20" s="108">
        <f t="shared" si="2"/>
        <v>0</v>
      </c>
      <c r="U20" s="108">
        <f t="shared" si="3"/>
        <v>0</v>
      </c>
      <c r="V20" s="109" t="e">
        <f t="shared" si="4"/>
        <v>#DIV/0!</v>
      </c>
    </row>
    <row r="21" spans="3:22" s="6" customFormat="1" ht="43.5" customHeight="1" hidden="1">
      <c r="C21" s="26"/>
      <c r="D21" s="26"/>
      <c r="E21" s="26"/>
      <c r="F21" s="32" t="s">
        <v>427</v>
      </c>
      <c r="G21" s="62">
        <f t="shared" si="6"/>
        <v>0</v>
      </c>
      <c r="H21" s="62"/>
      <c r="I21" s="62"/>
      <c r="J21" s="106" t="e">
        <f t="shared" si="1"/>
        <v>#DIV/0!</v>
      </c>
      <c r="K21" s="62"/>
      <c r="L21" s="62">
        <f>N21+Q21</f>
        <v>0</v>
      </c>
      <c r="M21" s="120"/>
      <c r="N21" s="68"/>
      <c r="O21" s="62"/>
      <c r="P21" s="106"/>
      <c r="Q21" s="62"/>
      <c r="R21" s="62">
        <f t="shared" si="2"/>
        <v>0</v>
      </c>
      <c r="S21" s="62">
        <f t="shared" si="2"/>
        <v>0</v>
      </c>
      <c r="T21" s="108">
        <f t="shared" si="2"/>
        <v>0</v>
      </c>
      <c r="U21" s="108">
        <f t="shared" si="3"/>
        <v>0</v>
      </c>
      <c r="V21" s="109" t="e">
        <f t="shared" si="4"/>
        <v>#DIV/0!</v>
      </c>
    </row>
    <row r="22" spans="3:22" s="6" customFormat="1" ht="30" customHeight="1">
      <c r="C22" s="26" t="s">
        <v>348</v>
      </c>
      <c r="D22" s="26" t="s">
        <v>349</v>
      </c>
      <c r="E22" s="26" t="s">
        <v>33</v>
      </c>
      <c r="F22" s="143" t="s">
        <v>350</v>
      </c>
      <c r="G22" s="62">
        <f t="shared" si="6"/>
        <v>30200</v>
      </c>
      <c r="H22" s="64">
        <v>30200</v>
      </c>
      <c r="I22" s="64">
        <f>I23</f>
        <v>8000</v>
      </c>
      <c r="J22" s="106">
        <f t="shared" si="1"/>
        <v>26.490066225165563</v>
      </c>
      <c r="K22" s="64">
        <f>K23</f>
        <v>0</v>
      </c>
      <c r="L22" s="62">
        <f>N22+Q22</f>
        <v>0</v>
      </c>
      <c r="M22" s="128">
        <f>M23</f>
        <v>0</v>
      </c>
      <c r="N22" s="64">
        <f>N23</f>
        <v>0</v>
      </c>
      <c r="O22" s="64">
        <f>O23</f>
        <v>0</v>
      </c>
      <c r="P22" s="106"/>
      <c r="Q22" s="64">
        <f>Q23</f>
        <v>0</v>
      </c>
      <c r="R22" s="62">
        <f t="shared" si="2"/>
        <v>30200</v>
      </c>
      <c r="S22" s="62">
        <f t="shared" si="2"/>
        <v>30200</v>
      </c>
      <c r="T22" s="108">
        <f t="shared" si="2"/>
        <v>8000</v>
      </c>
      <c r="U22" s="108">
        <f t="shared" si="3"/>
        <v>0</v>
      </c>
      <c r="V22" s="109">
        <f t="shared" si="4"/>
        <v>26.490066225165563</v>
      </c>
    </row>
    <row r="23" spans="3:22" s="6" customFormat="1" ht="31.5" customHeight="1">
      <c r="C23" s="26"/>
      <c r="D23" s="26"/>
      <c r="E23" s="26"/>
      <c r="F23" s="28" t="s">
        <v>351</v>
      </c>
      <c r="G23" s="62">
        <f t="shared" si="6"/>
        <v>30200</v>
      </c>
      <c r="H23" s="62">
        <v>30200</v>
      </c>
      <c r="I23" s="62">
        <v>8000</v>
      </c>
      <c r="J23" s="106">
        <f t="shared" si="1"/>
        <v>26.490066225165563</v>
      </c>
      <c r="K23" s="62"/>
      <c r="L23" s="62">
        <f>N23+Q23</f>
        <v>0</v>
      </c>
      <c r="M23" s="120"/>
      <c r="N23" s="68"/>
      <c r="O23" s="62"/>
      <c r="P23" s="106"/>
      <c r="Q23" s="62"/>
      <c r="R23" s="62">
        <f t="shared" si="2"/>
        <v>30200</v>
      </c>
      <c r="S23" s="62">
        <f t="shared" si="2"/>
        <v>30200</v>
      </c>
      <c r="T23" s="108">
        <f t="shared" si="2"/>
        <v>8000</v>
      </c>
      <c r="U23" s="108">
        <f t="shared" si="3"/>
        <v>0</v>
      </c>
      <c r="V23" s="109">
        <f t="shared" si="4"/>
        <v>26.490066225165563</v>
      </c>
    </row>
    <row r="24" spans="3:22" s="6" customFormat="1" ht="29.25" customHeight="1">
      <c r="C24" s="26" t="s">
        <v>337</v>
      </c>
      <c r="D24" s="26" t="s">
        <v>129</v>
      </c>
      <c r="E24" s="26" t="s">
        <v>80</v>
      </c>
      <c r="F24" s="35" t="s">
        <v>130</v>
      </c>
      <c r="G24" s="64">
        <f>G25</f>
        <v>63000</v>
      </c>
      <c r="H24" s="64">
        <f>H25</f>
        <v>63000</v>
      </c>
      <c r="I24" s="64">
        <f>I25</f>
        <v>59775</v>
      </c>
      <c r="J24" s="106">
        <f t="shared" si="1"/>
        <v>94.88095238095238</v>
      </c>
      <c r="K24" s="64">
        <f>K25</f>
        <v>0</v>
      </c>
      <c r="L24" s="64">
        <f>L25</f>
        <v>0</v>
      </c>
      <c r="M24" s="128">
        <f>M25</f>
        <v>0</v>
      </c>
      <c r="N24" s="64">
        <f>N25</f>
        <v>0</v>
      </c>
      <c r="O24" s="64">
        <f>O25</f>
        <v>0</v>
      </c>
      <c r="P24" s="106"/>
      <c r="Q24" s="64">
        <f>Q25</f>
        <v>0</v>
      </c>
      <c r="R24" s="62">
        <f t="shared" si="2"/>
        <v>63000</v>
      </c>
      <c r="S24" s="62">
        <f t="shared" si="2"/>
        <v>63000</v>
      </c>
      <c r="T24" s="108">
        <f t="shared" si="2"/>
        <v>59775</v>
      </c>
      <c r="U24" s="108">
        <f t="shared" si="3"/>
        <v>0</v>
      </c>
      <c r="V24" s="109">
        <f t="shared" si="4"/>
        <v>94.88095238095238</v>
      </c>
    </row>
    <row r="25" spans="3:22" s="6" customFormat="1" ht="56.25" customHeight="1">
      <c r="C25" s="11"/>
      <c r="D25" s="11"/>
      <c r="E25" s="26"/>
      <c r="F25" s="36" t="s">
        <v>426</v>
      </c>
      <c r="G25" s="62">
        <v>63000</v>
      </c>
      <c r="H25" s="62">
        <v>63000</v>
      </c>
      <c r="I25" s="62">
        <v>59775</v>
      </c>
      <c r="J25" s="106">
        <f t="shared" si="1"/>
        <v>94.88095238095238</v>
      </c>
      <c r="K25" s="62"/>
      <c r="L25" s="62"/>
      <c r="M25" s="129"/>
      <c r="N25" s="67"/>
      <c r="O25" s="66"/>
      <c r="P25" s="106"/>
      <c r="Q25" s="66"/>
      <c r="R25" s="62">
        <f t="shared" si="2"/>
        <v>63000</v>
      </c>
      <c r="S25" s="62">
        <f t="shared" si="2"/>
        <v>63000</v>
      </c>
      <c r="T25" s="108">
        <f t="shared" si="2"/>
        <v>59775</v>
      </c>
      <c r="U25" s="108">
        <f t="shared" si="3"/>
        <v>0</v>
      </c>
      <c r="V25" s="109">
        <f t="shared" si="4"/>
        <v>94.88095238095238</v>
      </c>
    </row>
    <row r="26" spans="3:22" s="6" customFormat="1" ht="43.5" customHeight="1" hidden="1">
      <c r="C26" s="26"/>
      <c r="D26" s="26"/>
      <c r="E26" s="26"/>
      <c r="F26" s="35"/>
      <c r="G26" s="64"/>
      <c r="H26" s="64"/>
      <c r="I26" s="64"/>
      <c r="J26" s="106"/>
      <c r="K26" s="64"/>
      <c r="L26" s="64"/>
      <c r="M26" s="128"/>
      <c r="N26" s="64"/>
      <c r="O26" s="64"/>
      <c r="P26" s="106"/>
      <c r="Q26" s="66"/>
      <c r="R26" s="62"/>
      <c r="S26" s="62"/>
      <c r="T26" s="108"/>
      <c r="U26" s="108"/>
      <c r="V26" s="109"/>
    </row>
    <row r="27" spans="3:22" s="6" customFormat="1" ht="29.25" customHeight="1" hidden="1">
      <c r="C27" s="26"/>
      <c r="D27" s="26"/>
      <c r="E27" s="26"/>
      <c r="F27" s="36"/>
      <c r="G27" s="62"/>
      <c r="H27" s="62"/>
      <c r="I27" s="62"/>
      <c r="J27" s="106"/>
      <c r="K27" s="62"/>
      <c r="L27" s="62"/>
      <c r="M27" s="129"/>
      <c r="N27" s="67"/>
      <c r="O27" s="66"/>
      <c r="P27" s="106"/>
      <c r="Q27" s="66"/>
      <c r="R27" s="62"/>
      <c r="S27" s="62"/>
      <c r="T27" s="108"/>
      <c r="U27" s="108"/>
      <c r="V27" s="109"/>
    </row>
    <row r="28" spans="3:22" s="6" customFormat="1" ht="15.75" hidden="1">
      <c r="C28" s="26" t="s">
        <v>431</v>
      </c>
      <c r="D28" s="26" t="s">
        <v>127</v>
      </c>
      <c r="E28" s="26" t="s">
        <v>31</v>
      </c>
      <c r="F28" s="37" t="s">
        <v>128</v>
      </c>
      <c r="G28" s="62">
        <f t="shared" si="6"/>
        <v>0</v>
      </c>
      <c r="H28" s="64">
        <f>SUM(H29:H30)</f>
        <v>0</v>
      </c>
      <c r="I28" s="64">
        <f>SUM(I29:I30)</f>
        <v>0</v>
      </c>
      <c r="J28" s="62" t="e">
        <f t="shared" si="1"/>
        <v>#DIV/0!</v>
      </c>
      <c r="K28" s="64">
        <f>SUM(K29:K30)</f>
        <v>0</v>
      </c>
      <c r="L28" s="62">
        <f>N28+Q28</f>
        <v>0</v>
      </c>
      <c r="M28" s="120"/>
      <c r="N28" s="65">
        <f>SUM(N29:N30)</f>
        <v>0</v>
      </c>
      <c r="O28" s="65">
        <f>SUM(O29:O30)</f>
        <v>0</v>
      </c>
      <c r="P28" s="106" t="e">
        <f>N28/L28*100</f>
        <v>#DIV/0!</v>
      </c>
      <c r="Q28" s="65">
        <f>SUM(Q29:Q30)</f>
        <v>0</v>
      </c>
      <c r="R28" s="63">
        <f>L28+G28</f>
        <v>0</v>
      </c>
      <c r="S28" s="4"/>
      <c r="V28" s="109" t="e">
        <f t="shared" si="4"/>
        <v>#DIV/0!</v>
      </c>
    </row>
    <row r="29" spans="3:22" s="6" customFormat="1" ht="31.5" hidden="1">
      <c r="C29" s="26"/>
      <c r="D29" s="26"/>
      <c r="E29" s="26"/>
      <c r="F29" s="38" t="s">
        <v>479</v>
      </c>
      <c r="G29" s="62">
        <f t="shared" si="6"/>
        <v>0</v>
      </c>
      <c r="H29" s="62"/>
      <c r="I29" s="62"/>
      <c r="J29" s="62" t="e">
        <f t="shared" si="1"/>
        <v>#DIV/0!</v>
      </c>
      <c r="K29" s="62"/>
      <c r="L29" s="62">
        <f>N29+Q29</f>
        <v>0</v>
      </c>
      <c r="M29" s="120"/>
      <c r="N29" s="62"/>
      <c r="O29" s="62"/>
      <c r="P29" s="106" t="e">
        <f>N29/L29*100</f>
        <v>#DIV/0!</v>
      </c>
      <c r="Q29" s="62"/>
      <c r="R29" s="63">
        <f>L29+G29</f>
        <v>0</v>
      </c>
      <c r="S29" s="4"/>
      <c r="V29" s="109" t="e">
        <f t="shared" si="4"/>
        <v>#DIV/0!</v>
      </c>
    </row>
    <row r="30" spans="3:22" s="6" customFormat="1" ht="31.5" hidden="1">
      <c r="C30" s="26"/>
      <c r="D30" s="26"/>
      <c r="E30" s="26"/>
      <c r="F30" s="38" t="s">
        <v>85</v>
      </c>
      <c r="G30" s="62">
        <f t="shared" si="6"/>
        <v>0</v>
      </c>
      <c r="H30" s="62"/>
      <c r="I30" s="62"/>
      <c r="J30" s="62" t="e">
        <f t="shared" si="1"/>
        <v>#DIV/0!</v>
      </c>
      <c r="K30" s="62"/>
      <c r="L30" s="66">
        <f>N30+Q30</f>
        <v>0</v>
      </c>
      <c r="M30" s="129"/>
      <c r="N30" s="66"/>
      <c r="O30" s="66"/>
      <c r="P30" s="106" t="e">
        <f>N30/L30*100</f>
        <v>#DIV/0!</v>
      </c>
      <c r="Q30" s="66"/>
      <c r="R30" s="63">
        <f>L30+G30</f>
        <v>0</v>
      </c>
      <c r="S30" s="10"/>
      <c r="V30" s="109" t="e">
        <f t="shared" si="4"/>
        <v>#DIV/0!</v>
      </c>
    </row>
    <row r="31" spans="3:22" s="6" customFormat="1" ht="31.5" customHeight="1">
      <c r="C31" s="26"/>
      <c r="D31" s="26"/>
      <c r="E31" s="26"/>
      <c r="F31" s="33" t="s">
        <v>5</v>
      </c>
      <c r="G31" s="63">
        <f>G13+G15+G18+G20+G22+G24+G28+G26</f>
        <v>25060568.79</v>
      </c>
      <c r="H31" s="63">
        <f>H13+H15+H18+H20+H22+H24+H28+H26</f>
        <v>15704178.790000001</v>
      </c>
      <c r="I31" s="63">
        <f>I13+I15+I18+I20+I22+I24+I28+I26</f>
        <v>11175715</v>
      </c>
      <c r="J31" s="107">
        <f t="shared" si="1"/>
        <v>44.594817833741594</v>
      </c>
      <c r="K31" s="63">
        <f aca="true" t="shared" si="7" ref="K31:U31">K13+K15+K18+K20+K22+K24+K28+K26</f>
        <v>0</v>
      </c>
      <c r="L31" s="63">
        <f t="shared" si="7"/>
        <v>314865</v>
      </c>
      <c r="M31" s="130">
        <f t="shared" si="7"/>
        <v>225865</v>
      </c>
      <c r="N31" s="63">
        <f t="shared" si="7"/>
        <v>6365</v>
      </c>
      <c r="O31" s="63">
        <f t="shared" si="7"/>
        <v>0</v>
      </c>
      <c r="P31" s="107">
        <f>N31/L31*100</f>
        <v>2.0215012783256316</v>
      </c>
      <c r="Q31" s="63">
        <f t="shared" si="7"/>
        <v>0</v>
      </c>
      <c r="R31" s="63">
        <f t="shared" si="7"/>
        <v>25375433.79</v>
      </c>
      <c r="S31" s="63">
        <f t="shared" si="7"/>
        <v>15930043.790000001</v>
      </c>
      <c r="T31" s="63">
        <f t="shared" si="7"/>
        <v>11182080</v>
      </c>
      <c r="U31" s="63">
        <f t="shared" si="7"/>
        <v>0</v>
      </c>
      <c r="V31" s="109">
        <f t="shared" si="4"/>
        <v>44.06655701943766</v>
      </c>
    </row>
    <row r="32" spans="3:20" s="6" customFormat="1" ht="45.75" customHeight="1">
      <c r="C32" s="21" t="s">
        <v>108</v>
      </c>
      <c r="D32" s="21"/>
      <c r="E32" s="21"/>
      <c r="F32" s="23" t="s">
        <v>480</v>
      </c>
      <c r="G32" s="62"/>
      <c r="H32" s="62"/>
      <c r="I32" s="62"/>
      <c r="J32" s="62"/>
      <c r="K32" s="62"/>
      <c r="L32" s="62"/>
      <c r="M32" s="120"/>
      <c r="N32" s="62"/>
      <c r="O32" s="62"/>
      <c r="P32" s="62"/>
      <c r="Q32" s="62"/>
      <c r="R32" s="63"/>
      <c r="S32" s="4"/>
      <c r="T32" s="13"/>
    </row>
    <row r="33" spans="3:19" s="7" customFormat="1" ht="31.5" customHeight="1">
      <c r="C33" s="22" t="s">
        <v>109</v>
      </c>
      <c r="D33" s="22"/>
      <c r="E33" s="22"/>
      <c r="F33" s="58" t="s">
        <v>481</v>
      </c>
      <c r="G33" s="66"/>
      <c r="H33" s="66"/>
      <c r="I33" s="66"/>
      <c r="J33" s="66"/>
      <c r="K33" s="66"/>
      <c r="L33" s="66"/>
      <c r="M33" s="129"/>
      <c r="N33" s="66"/>
      <c r="O33" s="66"/>
      <c r="P33" s="66"/>
      <c r="Q33" s="66"/>
      <c r="R33" s="69"/>
      <c r="S33" s="10"/>
    </row>
    <row r="34" spans="3:22" s="6" customFormat="1" ht="41.25" customHeight="1">
      <c r="C34" s="21"/>
      <c r="D34" s="21"/>
      <c r="E34" s="21"/>
      <c r="F34" s="19" t="s">
        <v>573</v>
      </c>
      <c r="G34" s="66">
        <f>G39+G42+G44+G47+G54+G67+G49</f>
        <v>48180595</v>
      </c>
      <c r="H34" s="66">
        <f>H39+H42+H44+H47+H54+H67+H49</f>
        <v>29685914</v>
      </c>
      <c r="I34" s="66">
        <f>I39+I42+I44+I47+I54+I67+I49</f>
        <v>29090932</v>
      </c>
      <c r="J34" s="110">
        <f>I34/G34*100</f>
        <v>60.37893886532535</v>
      </c>
      <c r="K34" s="66">
        <f>K42+K44+K45+K47+K48+K67</f>
        <v>0</v>
      </c>
      <c r="L34" s="66">
        <f>L39+L42+L44+L47+L54+L67+L49</f>
        <v>284107</v>
      </c>
      <c r="M34" s="66">
        <f>M39+M42+M44+M47+M54+M67+M49</f>
        <v>128423</v>
      </c>
      <c r="N34" s="66">
        <f>N39+N42+N44+N47+N54+N67+N49</f>
        <v>84733</v>
      </c>
      <c r="O34" s="66">
        <f>O39+O42+O44+O47+O54+O67+O49</f>
        <v>84733</v>
      </c>
      <c r="P34" s="110">
        <f>N34/L34*100</f>
        <v>29.824326750132872</v>
      </c>
      <c r="Q34" s="66">
        <f>Q42+Q44+Q45+Q47+Q48+Q67</f>
        <v>0</v>
      </c>
      <c r="R34" s="66">
        <f>R39+R42+R44+R47+R54+R67+R49</f>
        <v>48464702</v>
      </c>
      <c r="S34" s="66">
        <f>S39+S42+S44+S47+S54+S67+S49</f>
        <v>29814337</v>
      </c>
      <c r="T34" s="66">
        <f>T39+T42+T44+T47+T54+T67+T49</f>
        <v>29175665</v>
      </c>
      <c r="U34" s="66">
        <f>U39+U42+U44+U47+U54+U67+U49</f>
        <v>84733</v>
      </c>
      <c r="V34" s="109">
        <f>T34/R34*100</f>
        <v>60.1998233683558</v>
      </c>
    </row>
    <row r="35" spans="1:22" s="6" customFormat="1" ht="63" customHeight="1">
      <c r="A35" s="6">
        <v>2</v>
      </c>
      <c r="B35" s="6">
        <v>7</v>
      </c>
      <c r="C35" s="26" t="s">
        <v>110</v>
      </c>
      <c r="D35" s="26" t="s">
        <v>35</v>
      </c>
      <c r="E35" s="26" t="s">
        <v>32</v>
      </c>
      <c r="F35" s="35" t="s">
        <v>115</v>
      </c>
      <c r="G35" s="62">
        <v>3127895</v>
      </c>
      <c r="H35" s="62">
        <v>2138579</v>
      </c>
      <c r="I35" s="62">
        <v>1546682</v>
      </c>
      <c r="J35" s="106">
        <f>I35/G35*100</f>
        <v>49.448015358571816</v>
      </c>
      <c r="K35" s="62"/>
      <c r="L35" s="62"/>
      <c r="M35" s="120"/>
      <c r="N35" s="62"/>
      <c r="O35" s="62"/>
      <c r="P35" s="62"/>
      <c r="Q35" s="62"/>
      <c r="R35" s="62">
        <f aca="true" t="shared" si="8" ref="R35:T36">G35+L35</f>
        <v>3127895</v>
      </c>
      <c r="S35" s="62">
        <f t="shared" si="8"/>
        <v>2138579</v>
      </c>
      <c r="T35" s="108">
        <f t="shared" si="8"/>
        <v>1546682</v>
      </c>
      <c r="U35" s="108">
        <f>O35</f>
        <v>0</v>
      </c>
      <c r="V35" s="109">
        <f>T35/R35*100</f>
        <v>49.448015358571816</v>
      </c>
    </row>
    <row r="36" spans="3:22" s="14" customFormat="1" ht="27" customHeight="1">
      <c r="C36" s="21"/>
      <c r="D36" s="21"/>
      <c r="E36" s="21"/>
      <c r="F36" s="33" t="s">
        <v>210</v>
      </c>
      <c r="G36" s="63">
        <f>G37+G41+G52+G56+G59+G63+G66</f>
        <v>166075984</v>
      </c>
      <c r="H36" s="63">
        <f>H37+H41+H52+H56+H59+H63+H66</f>
        <v>100927280</v>
      </c>
      <c r="I36" s="63">
        <f aca="true" t="shared" si="9" ref="I36:Q36">I37+I41+I52+I56+I59+I63+I66</f>
        <v>86774988</v>
      </c>
      <c r="J36" s="107">
        <f aca="true" t="shared" si="10" ref="J36:J68">I36/G36*100</f>
        <v>52.250172427098185</v>
      </c>
      <c r="K36" s="63">
        <f t="shared" si="9"/>
        <v>0</v>
      </c>
      <c r="L36" s="63">
        <f t="shared" si="9"/>
        <v>11563734</v>
      </c>
      <c r="M36" s="130">
        <f t="shared" si="9"/>
        <v>10528301.629999999</v>
      </c>
      <c r="N36" s="63">
        <f t="shared" si="9"/>
        <v>5210140</v>
      </c>
      <c r="O36" s="63">
        <f t="shared" si="9"/>
        <v>272733</v>
      </c>
      <c r="P36" s="107">
        <f>N36/L36*100</f>
        <v>45.055861713872005</v>
      </c>
      <c r="Q36" s="63">
        <f t="shared" si="9"/>
        <v>175900</v>
      </c>
      <c r="R36" s="62">
        <f t="shared" si="8"/>
        <v>177639718</v>
      </c>
      <c r="S36" s="62">
        <f t="shared" si="8"/>
        <v>111455581.63</v>
      </c>
      <c r="T36" s="108">
        <f t="shared" si="8"/>
        <v>91985128</v>
      </c>
      <c r="U36" s="108">
        <f>O36</f>
        <v>272733</v>
      </c>
      <c r="V36" s="109">
        <f>T36/R36*100</f>
        <v>51.78184757082309</v>
      </c>
    </row>
    <row r="37" spans="3:22" s="6" customFormat="1" ht="27.75" customHeight="1">
      <c r="C37" s="26" t="s">
        <v>131</v>
      </c>
      <c r="D37" s="26" t="s">
        <v>36</v>
      </c>
      <c r="E37" s="26" t="s">
        <v>37</v>
      </c>
      <c r="F37" s="34" t="s">
        <v>132</v>
      </c>
      <c r="G37" s="64">
        <f>SUM(G38:G40)</f>
        <v>55887338</v>
      </c>
      <c r="H37" s="64">
        <f>SUM(H38:H40)</f>
        <v>29597059</v>
      </c>
      <c r="I37" s="64">
        <f>SUM(I38:I40)</f>
        <v>26495362</v>
      </c>
      <c r="J37" s="106">
        <f t="shared" si="10"/>
        <v>47.40852391287629</v>
      </c>
      <c r="K37" s="64">
        <f>SUM(K38:K40)</f>
        <v>0</v>
      </c>
      <c r="L37" s="64">
        <f>SUM(L38:L40)</f>
        <v>5847890</v>
      </c>
      <c r="M37" s="64">
        <f>SUM(M38:M40)</f>
        <v>5519763.63</v>
      </c>
      <c r="N37" s="64">
        <f>SUM(N38:N40)</f>
        <v>2699443</v>
      </c>
      <c r="O37" s="64">
        <f>SUM(O38:O40)</f>
        <v>45000</v>
      </c>
      <c r="P37" s="106">
        <f aca="true" t="shared" si="11" ref="P37:P75">N37/L37*100</f>
        <v>46.16097430013218</v>
      </c>
      <c r="Q37" s="64">
        <f>SUM(Q38:Q40)</f>
        <v>0</v>
      </c>
      <c r="R37" s="62">
        <f aca="true" t="shared" si="12" ref="R37:R74">G37+L37</f>
        <v>61735228</v>
      </c>
      <c r="S37" s="62">
        <f aca="true" t="shared" si="13" ref="S37:S74">H37+M37</f>
        <v>35116822.63</v>
      </c>
      <c r="T37" s="108">
        <f aca="true" t="shared" si="14" ref="T37:T74">I37+N37</f>
        <v>29194805</v>
      </c>
      <c r="U37" s="108">
        <f aca="true" t="shared" si="15" ref="U37:U74">O37</f>
        <v>45000</v>
      </c>
      <c r="V37" s="109">
        <f>T37/R37*100</f>
        <v>47.290349360983974</v>
      </c>
    </row>
    <row r="38" spans="1:22" s="7" customFormat="1" ht="19.5" customHeight="1">
      <c r="A38" s="7">
        <v>1</v>
      </c>
      <c r="B38" s="7">
        <v>8</v>
      </c>
      <c r="C38" s="11"/>
      <c r="D38" s="11"/>
      <c r="E38" s="11"/>
      <c r="F38" s="28" t="s">
        <v>29</v>
      </c>
      <c r="G38" s="62">
        <v>55780119</v>
      </c>
      <c r="H38" s="70">
        <v>29565496</v>
      </c>
      <c r="I38" s="70">
        <v>26471592</v>
      </c>
      <c r="J38" s="106">
        <f t="shared" si="10"/>
        <v>47.45703751546317</v>
      </c>
      <c r="K38" s="62"/>
      <c r="L38" s="62">
        <f>5847890-L40</f>
        <v>5837264</v>
      </c>
      <c r="M38" s="120">
        <v>5519763.63</v>
      </c>
      <c r="N38" s="71">
        <v>2699443</v>
      </c>
      <c r="O38" s="66">
        <v>45000</v>
      </c>
      <c r="P38" s="106">
        <f t="shared" si="11"/>
        <v>46.245004508961735</v>
      </c>
      <c r="Q38" s="65"/>
      <c r="R38" s="62">
        <f t="shared" si="12"/>
        <v>61617383</v>
      </c>
      <c r="S38" s="62">
        <f t="shared" si="13"/>
        <v>35085259.63</v>
      </c>
      <c r="T38" s="108">
        <f t="shared" si="14"/>
        <v>29171035</v>
      </c>
      <c r="U38" s="108">
        <f t="shared" si="15"/>
        <v>45000</v>
      </c>
      <c r="V38" s="109">
        <f>T38/R38*100</f>
        <v>47.342216724783654</v>
      </c>
    </row>
    <row r="39" spans="3:22" s="7" customFormat="1" ht="57.75" customHeight="1">
      <c r="C39" s="11"/>
      <c r="D39" s="11"/>
      <c r="E39" s="11"/>
      <c r="F39" s="28" t="s">
        <v>551</v>
      </c>
      <c r="G39" s="62">
        <v>14113</v>
      </c>
      <c r="H39" s="70">
        <v>14113</v>
      </c>
      <c r="I39" s="70">
        <v>6320</v>
      </c>
      <c r="J39" s="106">
        <f t="shared" si="10"/>
        <v>44.78140721320768</v>
      </c>
      <c r="K39" s="62"/>
      <c r="L39" s="62">
        <f aca="true" t="shared" si="16" ref="L39:L51">N39+Q39</f>
        <v>0</v>
      </c>
      <c r="M39" s="120"/>
      <c r="N39" s="71"/>
      <c r="O39" s="66"/>
      <c r="P39" s="106"/>
      <c r="Q39" s="65"/>
      <c r="R39" s="62">
        <f t="shared" si="12"/>
        <v>14113</v>
      </c>
      <c r="S39" s="62">
        <f t="shared" si="13"/>
        <v>14113</v>
      </c>
      <c r="T39" s="108">
        <f t="shared" si="14"/>
        <v>6320</v>
      </c>
      <c r="U39" s="108">
        <f t="shared" si="15"/>
        <v>0</v>
      </c>
      <c r="V39" s="109">
        <f aca="true" t="shared" si="17" ref="V39:V75">T39/R39*100</f>
        <v>44.78140721320768</v>
      </c>
    </row>
    <row r="40" spans="3:22" s="7" customFormat="1" ht="54" customHeight="1">
      <c r="C40" s="11"/>
      <c r="D40" s="11"/>
      <c r="E40" s="11"/>
      <c r="F40" s="28" t="s">
        <v>363</v>
      </c>
      <c r="G40" s="62">
        <v>93106</v>
      </c>
      <c r="H40" s="70">
        <v>17450</v>
      </c>
      <c r="I40" s="70">
        <v>17450</v>
      </c>
      <c r="J40" s="106">
        <f t="shared" si="10"/>
        <v>18.742078920799948</v>
      </c>
      <c r="K40" s="62"/>
      <c r="L40" s="62">
        <v>10626</v>
      </c>
      <c r="M40" s="120"/>
      <c r="N40" s="71"/>
      <c r="O40" s="66"/>
      <c r="P40" s="106">
        <f t="shared" si="11"/>
        <v>0</v>
      </c>
      <c r="Q40" s="65"/>
      <c r="R40" s="62">
        <f t="shared" si="12"/>
        <v>103732</v>
      </c>
      <c r="S40" s="62">
        <f t="shared" si="13"/>
        <v>17450</v>
      </c>
      <c r="T40" s="108">
        <f t="shared" si="14"/>
        <v>17450</v>
      </c>
      <c r="U40" s="108">
        <f t="shared" si="15"/>
        <v>0</v>
      </c>
      <c r="V40" s="109">
        <f t="shared" si="17"/>
        <v>16.822195658041878</v>
      </c>
    </row>
    <row r="41" spans="1:22" s="6" customFormat="1" ht="78.75">
      <c r="A41" s="6">
        <v>2</v>
      </c>
      <c r="B41" s="6">
        <v>9</v>
      </c>
      <c r="C41" s="26" t="s">
        <v>133</v>
      </c>
      <c r="D41" s="26" t="s">
        <v>38</v>
      </c>
      <c r="E41" s="26" t="s">
        <v>39</v>
      </c>
      <c r="F41" s="35" t="s">
        <v>482</v>
      </c>
      <c r="G41" s="64">
        <f>SUM(G42:G51)</f>
        <v>92238239</v>
      </c>
      <c r="H41" s="64">
        <f>SUM(H42:H51)</f>
        <v>59881111</v>
      </c>
      <c r="I41" s="64">
        <f aca="true" t="shared" si="18" ref="I41:Q41">SUM(I42:I51)</f>
        <v>51483790</v>
      </c>
      <c r="J41" s="106">
        <f t="shared" si="10"/>
        <v>55.81610247350884</v>
      </c>
      <c r="K41" s="64">
        <f t="shared" si="18"/>
        <v>0</v>
      </c>
      <c r="L41" s="64">
        <f t="shared" si="18"/>
        <v>5133125</v>
      </c>
      <c r="M41" s="64">
        <f t="shared" si="18"/>
        <v>4818041</v>
      </c>
      <c r="N41" s="64">
        <f>SUM(N42:N51)</f>
        <v>2328910</v>
      </c>
      <c r="O41" s="64">
        <f t="shared" si="18"/>
        <v>227733</v>
      </c>
      <c r="P41" s="106">
        <f t="shared" si="11"/>
        <v>45.37021794715695</v>
      </c>
      <c r="Q41" s="64">
        <f t="shared" si="18"/>
        <v>175900</v>
      </c>
      <c r="R41" s="62">
        <f t="shared" si="12"/>
        <v>97371364</v>
      </c>
      <c r="S41" s="62">
        <f t="shared" si="13"/>
        <v>64699152</v>
      </c>
      <c r="T41" s="108">
        <f t="shared" si="14"/>
        <v>53812700</v>
      </c>
      <c r="U41" s="108">
        <f t="shared" si="15"/>
        <v>227733</v>
      </c>
      <c r="V41" s="109">
        <f t="shared" si="17"/>
        <v>55.26542690723733</v>
      </c>
    </row>
    <row r="42" spans="3:22" s="7" customFormat="1" ht="25.5" customHeight="1">
      <c r="C42" s="11"/>
      <c r="D42" s="11"/>
      <c r="E42" s="11"/>
      <c r="F42" s="36" t="s">
        <v>447</v>
      </c>
      <c r="G42" s="62">
        <v>46421200</v>
      </c>
      <c r="H42" s="62">
        <v>28595600</v>
      </c>
      <c r="I42" s="62">
        <v>28595599</v>
      </c>
      <c r="J42" s="106">
        <f t="shared" si="10"/>
        <v>61.60030115550653</v>
      </c>
      <c r="K42" s="66"/>
      <c r="L42" s="62"/>
      <c r="M42" s="129"/>
      <c r="N42" s="65"/>
      <c r="O42" s="65"/>
      <c r="P42" s="106"/>
      <c r="Q42" s="65"/>
      <c r="R42" s="62">
        <f t="shared" si="12"/>
        <v>46421200</v>
      </c>
      <c r="S42" s="62">
        <f t="shared" si="13"/>
        <v>28595600</v>
      </c>
      <c r="T42" s="108">
        <f t="shared" si="14"/>
        <v>28595599</v>
      </c>
      <c r="U42" s="108">
        <f t="shared" si="15"/>
        <v>0</v>
      </c>
      <c r="V42" s="109">
        <f t="shared" si="17"/>
        <v>61.60030115550653</v>
      </c>
    </row>
    <row r="43" spans="3:22" s="7" customFormat="1" ht="26.25" customHeight="1">
      <c r="C43" s="11"/>
      <c r="D43" s="11"/>
      <c r="E43" s="11"/>
      <c r="F43" s="36" t="s">
        <v>338</v>
      </c>
      <c r="G43" s="62">
        <v>45078015</v>
      </c>
      <c r="H43" s="62">
        <v>30778377</v>
      </c>
      <c r="I43" s="62">
        <v>22728175</v>
      </c>
      <c r="J43" s="106">
        <f t="shared" si="10"/>
        <v>50.41964469819712</v>
      </c>
      <c r="K43" s="66"/>
      <c r="L43" s="62">
        <f>5133125-L44-L47-L50</f>
        <v>4835318</v>
      </c>
      <c r="M43" s="120">
        <f>4818041-M47-M50</f>
        <v>4674618</v>
      </c>
      <c r="N43" s="64">
        <v>2229177</v>
      </c>
      <c r="O43" s="64">
        <v>128000</v>
      </c>
      <c r="P43" s="106">
        <f t="shared" si="11"/>
        <v>46.101973024318156</v>
      </c>
      <c r="Q43" s="64">
        <v>175900</v>
      </c>
      <c r="R43" s="62">
        <f t="shared" si="12"/>
        <v>49913333</v>
      </c>
      <c r="S43" s="62">
        <f t="shared" si="13"/>
        <v>35452995</v>
      </c>
      <c r="T43" s="108">
        <f t="shared" si="14"/>
        <v>24957352</v>
      </c>
      <c r="U43" s="108">
        <f t="shared" si="15"/>
        <v>128000</v>
      </c>
      <c r="V43" s="109">
        <f t="shared" si="17"/>
        <v>50.00137338053542</v>
      </c>
    </row>
    <row r="44" spans="3:22" s="7" customFormat="1" ht="36" customHeight="1">
      <c r="C44" s="11"/>
      <c r="D44" s="11"/>
      <c r="E44" s="11"/>
      <c r="F44" s="36" t="s">
        <v>552</v>
      </c>
      <c r="G44" s="62">
        <v>115208</v>
      </c>
      <c r="H44" s="66"/>
      <c r="I44" s="66"/>
      <c r="J44" s="106">
        <f t="shared" si="10"/>
        <v>0</v>
      </c>
      <c r="K44" s="66"/>
      <c r="L44" s="62">
        <v>140384</v>
      </c>
      <c r="M44" s="120"/>
      <c r="N44" s="65"/>
      <c r="O44" s="65"/>
      <c r="P44" s="106">
        <f t="shared" si="11"/>
        <v>0</v>
      </c>
      <c r="Q44" s="65"/>
      <c r="R44" s="62">
        <f t="shared" si="12"/>
        <v>255592</v>
      </c>
      <c r="S44" s="62">
        <f t="shared" si="13"/>
        <v>0</v>
      </c>
      <c r="T44" s="108">
        <f t="shared" si="14"/>
        <v>0</v>
      </c>
      <c r="U44" s="108">
        <f t="shared" si="15"/>
        <v>0</v>
      </c>
      <c r="V44" s="109">
        <f t="shared" si="17"/>
        <v>0</v>
      </c>
    </row>
    <row r="45" spans="3:22" s="7" customFormat="1" ht="46.5" customHeight="1" hidden="1">
      <c r="C45" s="11"/>
      <c r="D45" s="11"/>
      <c r="E45" s="11"/>
      <c r="F45" s="36" t="s">
        <v>448</v>
      </c>
      <c r="G45" s="62">
        <f aca="true" t="shared" si="19" ref="G45:G51">H45+K45</f>
        <v>0</v>
      </c>
      <c r="H45" s="66">
        <v>0</v>
      </c>
      <c r="I45" s="66"/>
      <c r="J45" s="106" t="e">
        <f t="shared" si="10"/>
        <v>#DIV/0!</v>
      </c>
      <c r="K45" s="66"/>
      <c r="L45" s="66">
        <f t="shared" si="16"/>
        <v>0</v>
      </c>
      <c r="M45" s="129"/>
      <c r="N45" s="65"/>
      <c r="O45" s="65"/>
      <c r="P45" s="106" t="e">
        <f t="shared" si="11"/>
        <v>#DIV/0!</v>
      </c>
      <c r="Q45" s="65"/>
      <c r="R45" s="62">
        <f t="shared" si="12"/>
        <v>0</v>
      </c>
      <c r="S45" s="62">
        <f t="shared" si="13"/>
        <v>0</v>
      </c>
      <c r="T45" s="108">
        <f t="shared" si="14"/>
        <v>0</v>
      </c>
      <c r="U45" s="108">
        <f t="shared" si="15"/>
        <v>0</v>
      </c>
      <c r="V45" s="109" t="e">
        <f t="shared" si="17"/>
        <v>#DIV/0!</v>
      </c>
    </row>
    <row r="46" spans="3:22" s="7" customFormat="1" ht="62.25" customHeight="1" hidden="1">
      <c r="C46" s="11"/>
      <c r="D46" s="11"/>
      <c r="E46" s="11"/>
      <c r="F46" s="36" t="s">
        <v>416</v>
      </c>
      <c r="G46" s="62">
        <f t="shared" si="19"/>
        <v>0</v>
      </c>
      <c r="H46" s="66">
        <v>0</v>
      </c>
      <c r="I46" s="66"/>
      <c r="J46" s="106" t="e">
        <f t="shared" si="10"/>
        <v>#DIV/0!</v>
      </c>
      <c r="K46" s="66"/>
      <c r="L46" s="66">
        <f t="shared" si="16"/>
        <v>0</v>
      </c>
      <c r="M46" s="129"/>
      <c r="N46" s="65"/>
      <c r="O46" s="65"/>
      <c r="P46" s="106" t="e">
        <f t="shared" si="11"/>
        <v>#DIV/0!</v>
      </c>
      <c r="Q46" s="65"/>
      <c r="R46" s="62">
        <f t="shared" si="12"/>
        <v>0</v>
      </c>
      <c r="S46" s="62">
        <f t="shared" si="13"/>
        <v>0</v>
      </c>
      <c r="T46" s="108">
        <f t="shared" si="14"/>
        <v>0</v>
      </c>
      <c r="U46" s="108">
        <f t="shared" si="15"/>
        <v>0</v>
      </c>
      <c r="V46" s="109" t="e">
        <f t="shared" si="17"/>
        <v>#DIV/0!</v>
      </c>
    </row>
    <row r="47" spans="3:22" s="7" customFormat="1" ht="54" customHeight="1">
      <c r="C47" s="11"/>
      <c r="D47" s="11"/>
      <c r="E47" s="11"/>
      <c r="F47" s="36" t="s">
        <v>449</v>
      </c>
      <c r="G47" s="62">
        <v>58589</v>
      </c>
      <c r="H47" s="62">
        <v>49409</v>
      </c>
      <c r="I47" s="62">
        <v>38611</v>
      </c>
      <c r="J47" s="106">
        <f t="shared" si="10"/>
        <v>65.90144907747188</v>
      </c>
      <c r="K47" s="66"/>
      <c r="L47" s="62">
        <v>128423</v>
      </c>
      <c r="M47" s="120">
        <v>128423</v>
      </c>
      <c r="N47" s="65">
        <v>84733</v>
      </c>
      <c r="O47" s="65">
        <v>84733</v>
      </c>
      <c r="P47" s="106"/>
      <c r="Q47" s="65"/>
      <c r="R47" s="62">
        <f t="shared" si="12"/>
        <v>187012</v>
      </c>
      <c r="S47" s="62">
        <f t="shared" si="13"/>
        <v>177832</v>
      </c>
      <c r="T47" s="108">
        <f t="shared" si="14"/>
        <v>123344</v>
      </c>
      <c r="U47" s="108">
        <f t="shared" si="15"/>
        <v>84733</v>
      </c>
      <c r="V47" s="109">
        <f t="shared" si="17"/>
        <v>65.95512587427544</v>
      </c>
    </row>
    <row r="48" spans="3:22" s="7" customFormat="1" ht="62.25" customHeight="1" hidden="1">
      <c r="C48" s="11"/>
      <c r="D48" s="11"/>
      <c r="E48" s="11"/>
      <c r="F48" s="36" t="s">
        <v>450</v>
      </c>
      <c r="G48" s="62">
        <f t="shared" si="19"/>
        <v>0</v>
      </c>
      <c r="H48" s="66"/>
      <c r="I48" s="66"/>
      <c r="J48" s="106" t="e">
        <f t="shared" si="10"/>
        <v>#DIV/0!</v>
      </c>
      <c r="K48" s="66"/>
      <c r="L48" s="62">
        <f t="shared" si="16"/>
        <v>0</v>
      </c>
      <c r="M48" s="120"/>
      <c r="N48" s="65"/>
      <c r="O48" s="65"/>
      <c r="P48" s="106" t="e">
        <f t="shared" si="11"/>
        <v>#DIV/0!</v>
      </c>
      <c r="Q48" s="65"/>
      <c r="R48" s="62">
        <f t="shared" si="12"/>
        <v>0</v>
      </c>
      <c r="S48" s="62">
        <f t="shared" si="13"/>
        <v>0</v>
      </c>
      <c r="T48" s="108">
        <f t="shared" si="14"/>
        <v>0</v>
      </c>
      <c r="U48" s="108">
        <f t="shared" si="15"/>
        <v>0</v>
      </c>
      <c r="V48" s="109" t="e">
        <f t="shared" si="17"/>
        <v>#DIV/0!</v>
      </c>
    </row>
    <row r="49" spans="3:22" s="7" customFormat="1" ht="68.25" customHeight="1">
      <c r="C49" s="11"/>
      <c r="D49" s="11"/>
      <c r="E49" s="11"/>
      <c r="F49" s="36" t="s">
        <v>572</v>
      </c>
      <c r="G49" s="62">
        <v>530727</v>
      </c>
      <c r="H49" s="66">
        <v>457725</v>
      </c>
      <c r="I49" s="66">
        <v>121405</v>
      </c>
      <c r="J49" s="106">
        <f t="shared" si="10"/>
        <v>22.875225869420625</v>
      </c>
      <c r="K49" s="66"/>
      <c r="L49" s="62">
        <f t="shared" si="16"/>
        <v>0</v>
      </c>
      <c r="M49" s="120"/>
      <c r="N49" s="65"/>
      <c r="O49" s="65"/>
      <c r="P49" s="106"/>
      <c r="Q49" s="65"/>
      <c r="R49" s="62">
        <f t="shared" si="12"/>
        <v>530727</v>
      </c>
      <c r="S49" s="62">
        <f t="shared" si="13"/>
        <v>457725</v>
      </c>
      <c r="T49" s="108">
        <f t="shared" si="14"/>
        <v>121405</v>
      </c>
      <c r="U49" s="108">
        <f t="shared" si="15"/>
        <v>0</v>
      </c>
      <c r="V49" s="109">
        <f t="shared" si="17"/>
        <v>22.875225869420625</v>
      </c>
    </row>
    <row r="50" spans="3:22" s="7" customFormat="1" ht="42.75" customHeight="1">
      <c r="C50" s="11"/>
      <c r="D50" s="11"/>
      <c r="E50" s="11"/>
      <c r="F50" s="36" t="s">
        <v>402</v>
      </c>
      <c r="G50" s="62">
        <v>34500</v>
      </c>
      <c r="H50" s="66"/>
      <c r="I50" s="66"/>
      <c r="J50" s="106">
        <f t="shared" si="10"/>
        <v>0</v>
      </c>
      <c r="K50" s="66"/>
      <c r="L50" s="62">
        <v>29000</v>
      </c>
      <c r="M50" s="120">
        <v>15000</v>
      </c>
      <c r="N50" s="128">
        <v>15000</v>
      </c>
      <c r="O50" s="64">
        <v>15000</v>
      </c>
      <c r="P50" s="106">
        <f t="shared" si="11"/>
        <v>51.724137931034484</v>
      </c>
      <c r="Q50" s="64"/>
      <c r="R50" s="62">
        <f t="shared" si="12"/>
        <v>63500</v>
      </c>
      <c r="S50" s="62">
        <f t="shared" si="13"/>
        <v>15000</v>
      </c>
      <c r="T50" s="108">
        <f t="shared" si="14"/>
        <v>15000</v>
      </c>
      <c r="U50" s="108">
        <f t="shared" si="15"/>
        <v>15000</v>
      </c>
      <c r="V50" s="109">
        <f t="shared" si="17"/>
        <v>23.62204724409449</v>
      </c>
    </row>
    <row r="51" spans="3:22" s="7" customFormat="1" ht="59.25" customHeight="1" hidden="1">
      <c r="C51" s="11"/>
      <c r="D51" s="11"/>
      <c r="E51" s="11"/>
      <c r="F51" s="36" t="s">
        <v>14</v>
      </c>
      <c r="G51" s="62">
        <f t="shared" si="19"/>
        <v>0</v>
      </c>
      <c r="H51" s="66"/>
      <c r="I51" s="66"/>
      <c r="J51" s="106" t="e">
        <f t="shared" si="10"/>
        <v>#DIV/0!</v>
      </c>
      <c r="K51" s="66"/>
      <c r="L51" s="62">
        <f t="shared" si="16"/>
        <v>0</v>
      </c>
      <c r="M51" s="120"/>
      <c r="N51" s="65"/>
      <c r="O51" s="65"/>
      <c r="P51" s="106" t="e">
        <f t="shared" si="11"/>
        <v>#DIV/0!</v>
      </c>
      <c r="Q51" s="65"/>
      <c r="R51" s="62">
        <f t="shared" si="12"/>
        <v>0</v>
      </c>
      <c r="S51" s="62">
        <f t="shared" si="13"/>
        <v>0</v>
      </c>
      <c r="T51" s="108">
        <f t="shared" si="14"/>
        <v>0</v>
      </c>
      <c r="U51" s="108">
        <f t="shared" si="15"/>
        <v>0</v>
      </c>
      <c r="V51" s="109" t="e">
        <f t="shared" si="17"/>
        <v>#DIV/0!</v>
      </c>
    </row>
    <row r="52" spans="1:22" s="6" customFormat="1" ht="49.5" customHeight="1">
      <c r="A52" s="6">
        <v>3</v>
      </c>
      <c r="B52" s="6">
        <v>10</v>
      </c>
      <c r="C52" s="20" t="s">
        <v>134</v>
      </c>
      <c r="D52" s="20" t="s">
        <v>40</v>
      </c>
      <c r="E52" s="20" t="s">
        <v>41</v>
      </c>
      <c r="F52" s="35" t="s">
        <v>2</v>
      </c>
      <c r="G52" s="62">
        <f>G53+G55</f>
        <v>8161829</v>
      </c>
      <c r="H52" s="62">
        <f>H53+H55</f>
        <v>5090789</v>
      </c>
      <c r="I52" s="62">
        <f>I53+I55</f>
        <v>4168168</v>
      </c>
      <c r="J52" s="106">
        <f t="shared" si="10"/>
        <v>51.06904347052603</v>
      </c>
      <c r="K52" s="62">
        <f>K53+K55</f>
        <v>0</v>
      </c>
      <c r="L52" s="62">
        <f>L53+L55+L54</f>
        <v>118013</v>
      </c>
      <c r="M52" s="120">
        <f>M53+M55+M54</f>
        <v>42713</v>
      </c>
      <c r="N52" s="62">
        <f>N53+N55+N54</f>
        <v>34006</v>
      </c>
      <c r="O52" s="62">
        <f>O53+O55+O54</f>
        <v>0</v>
      </c>
      <c r="P52" s="62">
        <f>P53+P55</f>
        <v>0</v>
      </c>
      <c r="Q52" s="62">
        <f>Q53+Q55</f>
        <v>0</v>
      </c>
      <c r="R52" s="62">
        <f t="shared" si="12"/>
        <v>8279842</v>
      </c>
      <c r="S52" s="62">
        <f t="shared" si="13"/>
        <v>5133502</v>
      </c>
      <c r="T52" s="108">
        <f t="shared" si="14"/>
        <v>4202174</v>
      </c>
      <c r="U52" s="108">
        <f t="shared" si="15"/>
        <v>0</v>
      </c>
      <c r="V52" s="62">
        <f>V53+V55</f>
        <v>0</v>
      </c>
    </row>
    <row r="53" spans="3:22" s="6" customFormat="1" ht="26.25" customHeight="1">
      <c r="C53" s="20"/>
      <c r="D53" s="20"/>
      <c r="E53" s="20"/>
      <c r="F53" s="36" t="s">
        <v>553</v>
      </c>
      <c r="G53" s="62">
        <v>8156329</v>
      </c>
      <c r="H53" s="70">
        <v>5085289</v>
      </c>
      <c r="I53" s="70">
        <v>4162668</v>
      </c>
      <c r="J53" s="106">
        <f t="shared" si="10"/>
        <v>51.0360482025676</v>
      </c>
      <c r="K53" s="62"/>
      <c r="L53" s="62">
        <v>102713</v>
      </c>
      <c r="M53" s="128">
        <v>42713</v>
      </c>
      <c r="N53" s="128">
        <v>34006</v>
      </c>
      <c r="O53" s="64"/>
      <c r="P53" s="106"/>
      <c r="Q53" s="64"/>
      <c r="R53" s="62">
        <f t="shared" si="12"/>
        <v>8259042</v>
      </c>
      <c r="S53" s="62">
        <f t="shared" si="13"/>
        <v>5128002</v>
      </c>
      <c r="T53" s="108">
        <f t="shared" si="14"/>
        <v>4196674</v>
      </c>
      <c r="U53" s="108">
        <f t="shared" si="15"/>
        <v>0</v>
      </c>
      <c r="V53" s="109"/>
    </row>
    <row r="54" spans="3:22" s="6" customFormat="1" ht="26.25" customHeight="1">
      <c r="C54" s="20"/>
      <c r="D54" s="20"/>
      <c r="E54" s="20"/>
      <c r="F54" s="36" t="s">
        <v>552</v>
      </c>
      <c r="G54" s="62"/>
      <c r="H54" s="70"/>
      <c r="I54" s="70"/>
      <c r="J54" s="106"/>
      <c r="K54" s="62"/>
      <c r="L54" s="62">
        <v>15300</v>
      </c>
      <c r="M54" s="128"/>
      <c r="N54" s="64"/>
      <c r="O54" s="64"/>
      <c r="P54" s="106"/>
      <c r="Q54" s="64"/>
      <c r="R54" s="62">
        <f t="shared" si="12"/>
        <v>15300</v>
      </c>
      <c r="S54" s="62">
        <f t="shared" si="13"/>
        <v>0</v>
      </c>
      <c r="T54" s="108">
        <f t="shared" si="14"/>
        <v>0</v>
      </c>
      <c r="U54" s="108">
        <f t="shared" si="15"/>
        <v>0</v>
      </c>
      <c r="V54" s="109"/>
    </row>
    <row r="55" spans="3:22" s="6" customFormat="1" ht="36" customHeight="1">
      <c r="C55" s="20"/>
      <c r="D55" s="20"/>
      <c r="E55" s="20"/>
      <c r="F55" s="36" t="s">
        <v>403</v>
      </c>
      <c r="G55" s="62">
        <v>5500</v>
      </c>
      <c r="H55" s="70">
        <v>5500</v>
      </c>
      <c r="I55" s="70">
        <v>5500</v>
      </c>
      <c r="J55" s="106">
        <f t="shared" si="10"/>
        <v>100</v>
      </c>
      <c r="K55" s="62"/>
      <c r="L55" s="62"/>
      <c r="M55" s="128"/>
      <c r="N55" s="64"/>
      <c r="O55" s="64"/>
      <c r="P55" s="106"/>
      <c r="Q55" s="64"/>
      <c r="R55" s="62">
        <f t="shared" si="12"/>
        <v>5500</v>
      </c>
      <c r="S55" s="62">
        <f t="shared" si="13"/>
        <v>5500</v>
      </c>
      <c r="T55" s="108">
        <f t="shared" si="14"/>
        <v>5500</v>
      </c>
      <c r="U55" s="108">
        <f t="shared" si="15"/>
        <v>0</v>
      </c>
      <c r="V55" s="109"/>
    </row>
    <row r="56" spans="1:22" s="6" customFormat="1" ht="34.5" customHeight="1">
      <c r="A56" s="6">
        <v>4</v>
      </c>
      <c r="B56" s="6">
        <v>11</v>
      </c>
      <c r="C56" s="26" t="s">
        <v>137</v>
      </c>
      <c r="D56" s="26" t="s">
        <v>136</v>
      </c>
      <c r="E56" s="26" t="s">
        <v>42</v>
      </c>
      <c r="F56" s="35" t="s">
        <v>135</v>
      </c>
      <c r="G56" s="62">
        <v>1329711</v>
      </c>
      <c r="H56" s="64">
        <v>868242</v>
      </c>
      <c r="I56" s="64">
        <v>696458</v>
      </c>
      <c r="J56" s="106">
        <f t="shared" si="10"/>
        <v>52.376644248261464</v>
      </c>
      <c r="K56" s="64">
        <f>SUM(K57:K58)</f>
        <v>0</v>
      </c>
      <c r="L56" s="62"/>
      <c r="M56" s="128">
        <f>SUM(M57:M58)</f>
        <v>0</v>
      </c>
      <c r="N56" s="64">
        <f>SUM(N57:N58)</f>
        <v>0</v>
      </c>
      <c r="O56" s="64">
        <f>SUM(O57:O58)</f>
        <v>0</v>
      </c>
      <c r="P56" s="106"/>
      <c r="Q56" s="64">
        <f>SUM(Q57:Q58)</f>
        <v>0</v>
      </c>
      <c r="R56" s="62">
        <f t="shared" si="12"/>
        <v>1329711</v>
      </c>
      <c r="S56" s="62">
        <f t="shared" si="13"/>
        <v>868242</v>
      </c>
      <c r="T56" s="108">
        <f t="shared" si="14"/>
        <v>696458</v>
      </c>
      <c r="U56" s="108">
        <f t="shared" si="15"/>
        <v>0</v>
      </c>
      <c r="V56" s="109">
        <f t="shared" si="17"/>
        <v>52.376644248261464</v>
      </c>
    </row>
    <row r="57" spans="3:22" s="6" customFormat="1" ht="26.25" customHeight="1" hidden="1">
      <c r="C57" s="26"/>
      <c r="D57" s="26"/>
      <c r="E57" s="26"/>
      <c r="F57" s="36" t="s">
        <v>510</v>
      </c>
      <c r="G57" s="62"/>
      <c r="H57" s="66"/>
      <c r="I57" s="66"/>
      <c r="J57" s="106" t="e">
        <f t="shared" si="10"/>
        <v>#DIV/0!</v>
      </c>
      <c r="K57" s="62"/>
      <c r="L57" s="62"/>
      <c r="M57" s="120"/>
      <c r="N57" s="64"/>
      <c r="O57" s="64"/>
      <c r="P57" s="106" t="e">
        <f t="shared" si="11"/>
        <v>#DIV/0!</v>
      </c>
      <c r="Q57" s="64"/>
      <c r="R57" s="62">
        <f t="shared" si="12"/>
        <v>0</v>
      </c>
      <c r="S57" s="62">
        <f t="shared" si="13"/>
        <v>0</v>
      </c>
      <c r="T57" s="108">
        <f t="shared" si="14"/>
        <v>0</v>
      </c>
      <c r="U57" s="108">
        <f t="shared" si="15"/>
        <v>0</v>
      </c>
      <c r="V57" s="109" t="e">
        <f t="shared" si="17"/>
        <v>#DIV/0!</v>
      </c>
    </row>
    <row r="58" spans="3:22" s="6" customFormat="1" ht="38.25" customHeight="1" hidden="1">
      <c r="C58" s="26"/>
      <c r="D58" s="26"/>
      <c r="E58" s="26"/>
      <c r="F58" s="36" t="s">
        <v>402</v>
      </c>
      <c r="G58" s="62">
        <f>H58+K58</f>
        <v>0</v>
      </c>
      <c r="H58" s="62"/>
      <c r="I58" s="62"/>
      <c r="J58" s="106" t="e">
        <f t="shared" si="10"/>
        <v>#DIV/0!</v>
      </c>
      <c r="K58" s="62"/>
      <c r="L58" s="62">
        <f>N58+Q58</f>
        <v>0</v>
      </c>
      <c r="M58" s="120"/>
      <c r="N58" s="64"/>
      <c r="O58" s="64"/>
      <c r="P58" s="106" t="e">
        <f t="shared" si="11"/>
        <v>#DIV/0!</v>
      </c>
      <c r="Q58" s="65"/>
      <c r="R58" s="62">
        <f t="shared" si="12"/>
        <v>0</v>
      </c>
      <c r="S58" s="62">
        <f t="shared" si="13"/>
        <v>0</v>
      </c>
      <c r="T58" s="108">
        <f t="shared" si="14"/>
        <v>0</v>
      </c>
      <c r="U58" s="108">
        <f t="shared" si="15"/>
        <v>0</v>
      </c>
      <c r="V58" s="109" t="e">
        <f t="shared" si="17"/>
        <v>#DIV/0!</v>
      </c>
    </row>
    <row r="59" spans="3:22" s="6" customFormat="1" ht="44.25" customHeight="1">
      <c r="C59" s="26" t="s">
        <v>260</v>
      </c>
      <c r="D59" s="26" t="s">
        <v>261</v>
      </c>
      <c r="E59" s="26" t="s">
        <v>42</v>
      </c>
      <c r="F59" s="35" t="s">
        <v>483</v>
      </c>
      <c r="G59" s="64">
        <f>SUM(G60:G62)</f>
        <v>7113012</v>
      </c>
      <c r="H59" s="64">
        <f>SUM(H60:H62)</f>
        <v>4727117</v>
      </c>
      <c r="I59" s="64">
        <f>SUM(I60:I62)</f>
        <v>3470655</v>
      </c>
      <c r="J59" s="106">
        <f t="shared" si="10"/>
        <v>48.79304294720718</v>
      </c>
      <c r="K59" s="64">
        <f>SUM(K60:K62)</f>
        <v>0</v>
      </c>
      <c r="L59" s="64">
        <f>SUM(L60:L62)</f>
        <v>284556</v>
      </c>
      <c r="M59" s="128">
        <f>SUM(M60:M62)</f>
        <v>7634</v>
      </c>
      <c r="N59" s="64">
        <f>SUM(N60:N62)</f>
        <v>7631</v>
      </c>
      <c r="O59" s="64">
        <f>SUM(O60:O62)</f>
        <v>0</v>
      </c>
      <c r="P59" s="106">
        <f t="shared" si="11"/>
        <v>2.681721699770871</v>
      </c>
      <c r="Q59" s="64">
        <f>SUM(Q60:Q62)</f>
        <v>0</v>
      </c>
      <c r="R59" s="62">
        <f t="shared" si="12"/>
        <v>7397568</v>
      </c>
      <c r="S59" s="62">
        <f t="shared" si="13"/>
        <v>4734751</v>
      </c>
      <c r="T59" s="108">
        <f t="shared" si="14"/>
        <v>3478286</v>
      </c>
      <c r="U59" s="108">
        <f t="shared" si="15"/>
        <v>0</v>
      </c>
      <c r="V59" s="109">
        <f t="shared" si="17"/>
        <v>47.019317700087385</v>
      </c>
    </row>
    <row r="60" spans="3:22" s="7" customFormat="1" ht="30" customHeight="1">
      <c r="C60" s="11"/>
      <c r="D60" s="11"/>
      <c r="E60" s="11"/>
      <c r="F60" s="36" t="s">
        <v>404</v>
      </c>
      <c r="G60" s="62">
        <v>2596290</v>
      </c>
      <c r="H60" s="70">
        <v>1738218</v>
      </c>
      <c r="I60" s="70">
        <v>1209901</v>
      </c>
      <c r="J60" s="106">
        <f t="shared" si="10"/>
        <v>46.601150102646464</v>
      </c>
      <c r="K60" s="62"/>
      <c r="L60" s="62"/>
      <c r="M60" s="129"/>
      <c r="N60" s="65"/>
      <c r="O60" s="65"/>
      <c r="P60" s="106"/>
      <c r="Q60" s="65"/>
      <c r="R60" s="62">
        <f t="shared" si="12"/>
        <v>2596290</v>
      </c>
      <c r="S60" s="62">
        <f t="shared" si="13"/>
        <v>1738218</v>
      </c>
      <c r="T60" s="108">
        <f t="shared" si="14"/>
        <v>1209901</v>
      </c>
      <c r="U60" s="108">
        <f t="shared" si="15"/>
        <v>0</v>
      </c>
      <c r="V60" s="109">
        <f t="shared" si="17"/>
        <v>46.601150102646464</v>
      </c>
    </row>
    <row r="61" spans="1:22" s="7" customFormat="1" ht="21.75" customHeight="1">
      <c r="A61" s="7">
        <v>6</v>
      </c>
      <c r="B61" s="7">
        <v>13</v>
      </c>
      <c r="C61" s="11"/>
      <c r="D61" s="11"/>
      <c r="E61" s="11"/>
      <c r="F61" s="36" t="s">
        <v>405</v>
      </c>
      <c r="G61" s="62">
        <v>2244342</v>
      </c>
      <c r="H61" s="70">
        <v>1493109</v>
      </c>
      <c r="I61" s="70">
        <v>1088562</v>
      </c>
      <c r="J61" s="106">
        <f t="shared" si="10"/>
        <v>48.50250095573669</v>
      </c>
      <c r="K61" s="62"/>
      <c r="L61" s="62">
        <f>86922</f>
        <v>86922</v>
      </c>
      <c r="M61" s="129"/>
      <c r="N61" s="65"/>
      <c r="O61" s="65"/>
      <c r="P61" s="106"/>
      <c r="Q61" s="72"/>
      <c r="R61" s="62">
        <f t="shared" si="12"/>
        <v>2331264</v>
      </c>
      <c r="S61" s="62">
        <f t="shared" si="13"/>
        <v>1493109</v>
      </c>
      <c r="T61" s="108">
        <f t="shared" si="14"/>
        <v>1088562</v>
      </c>
      <c r="U61" s="108">
        <f t="shared" si="15"/>
        <v>0</v>
      </c>
      <c r="V61" s="109">
        <f t="shared" si="17"/>
        <v>46.69406811069017</v>
      </c>
    </row>
    <row r="62" spans="3:22" s="7" customFormat="1" ht="24" customHeight="1">
      <c r="C62" s="11"/>
      <c r="D62" s="11"/>
      <c r="E62" s="11"/>
      <c r="F62" s="36" t="s">
        <v>302</v>
      </c>
      <c r="G62" s="62">
        <v>2272380</v>
      </c>
      <c r="H62" s="70">
        <v>1495790</v>
      </c>
      <c r="I62" s="70">
        <v>1172192</v>
      </c>
      <c r="J62" s="106">
        <f t="shared" si="10"/>
        <v>51.584330085637085</v>
      </c>
      <c r="K62" s="62"/>
      <c r="L62" s="62">
        <f>190000+7634</f>
        <v>197634</v>
      </c>
      <c r="M62" s="120">
        <v>7634</v>
      </c>
      <c r="N62" s="64">
        <v>7631</v>
      </c>
      <c r="O62" s="65"/>
      <c r="P62" s="106">
        <f t="shared" si="11"/>
        <v>3.8611777325763783</v>
      </c>
      <c r="Q62" s="72"/>
      <c r="R62" s="62">
        <f t="shared" si="12"/>
        <v>2470014</v>
      </c>
      <c r="S62" s="62">
        <f t="shared" si="13"/>
        <v>1503424</v>
      </c>
      <c r="T62" s="108">
        <f t="shared" si="14"/>
        <v>1179823</v>
      </c>
      <c r="U62" s="108">
        <f t="shared" si="15"/>
        <v>0</v>
      </c>
      <c r="V62" s="109">
        <f t="shared" si="17"/>
        <v>47.76584262275437</v>
      </c>
    </row>
    <row r="63" spans="1:22" s="6" customFormat="1" ht="23.25" customHeight="1">
      <c r="A63" s="6">
        <v>7</v>
      </c>
      <c r="B63" s="6">
        <v>14</v>
      </c>
      <c r="C63" s="26" t="s">
        <v>262</v>
      </c>
      <c r="D63" s="26" t="s">
        <v>263</v>
      </c>
      <c r="E63" s="26" t="s">
        <v>42</v>
      </c>
      <c r="F63" s="35" t="s">
        <v>264</v>
      </c>
      <c r="G63" s="64">
        <f>SUM(G64:G65)</f>
        <v>245960</v>
      </c>
      <c r="H63" s="64">
        <f>SUM(H64:H65)</f>
        <v>159450</v>
      </c>
      <c r="I63" s="64">
        <f>SUM(I64:I65)</f>
        <v>109235</v>
      </c>
      <c r="J63" s="106">
        <f t="shared" si="10"/>
        <v>44.41169295820458</v>
      </c>
      <c r="K63" s="64">
        <f>SUM(K64:K68)</f>
        <v>0</v>
      </c>
      <c r="L63" s="64">
        <f>SUM(L64:L65)</f>
        <v>0</v>
      </c>
      <c r="M63" s="128">
        <f>SUM(M64:M65)</f>
        <v>0</v>
      </c>
      <c r="N63" s="64">
        <f>SUM(N64:N65)</f>
        <v>0</v>
      </c>
      <c r="O63" s="64">
        <f>SUM(O64:O65)</f>
        <v>0</v>
      </c>
      <c r="P63" s="106"/>
      <c r="Q63" s="64">
        <f>SUM(Q64:Q68)</f>
        <v>0</v>
      </c>
      <c r="R63" s="62">
        <f t="shared" si="12"/>
        <v>245960</v>
      </c>
      <c r="S63" s="62">
        <f t="shared" si="13"/>
        <v>159450</v>
      </c>
      <c r="T63" s="108">
        <f t="shared" si="14"/>
        <v>109235</v>
      </c>
      <c r="U63" s="108">
        <f t="shared" si="15"/>
        <v>0</v>
      </c>
      <c r="V63" s="109">
        <f t="shared" si="17"/>
        <v>44.41169295820458</v>
      </c>
    </row>
    <row r="64" spans="3:22" s="7" customFormat="1" ht="36" customHeight="1">
      <c r="C64" s="11"/>
      <c r="D64" s="11"/>
      <c r="E64" s="11"/>
      <c r="F64" s="36" t="s">
        <v>329</v>
      </c>
      <c r="G64" s="62">
        <v>10860</v>
      </c>
      <c r="H64" s="70">
        <v>9050</v>
      </c>
      <c r="I64" s="70">
        <v>9050</v>
      </c>
      <c r="J64" s="106">
        <f t="shared" si="10"/>
        <v>83.33333333333334</v>
      </c>
      <c r="K64" s="70"/>
      <c r="L64" s="62"/>
      <c r="M64" s="129"/>
      <c r="N64" s="73"/>
      <c r="O64" s="73"/>
      <c r="P64" s="106"/>
      <c r="Q64" s="73"/>
      <c r="R64" s="62">
        <f t="shared" si="12"/>
        <v>10860</v>
      </c>
      <c r="S64" s="62">
        <f t="shared" si="13"/>
        <v>9050</v>
      </c>
      <c r="T64" s="108">
        <f t="shared" si="14"/>
        <v>9050</v>
      </c>
      <c r="U64" s="108">
        <f t="shared" si="15"/>
        <v>0</v>
      </c>
      <c r="V64" s="109">
        <f t="shared" si="17"/>
        <v>83.33333333333334</v>
      </c>
    </row>
    <row r="65" spans="3:22" s="7" customFormat="1" ht="36" customHeight="1">
      <c r="C65" s="11"/>
      <c r="D65" s="11"/>
      <c r="E65" s="11"/>
      <c r="F65" s="36" t="s">
        <v>526</v>
      </c>
      <c r="G65" s="62">
        <v>235100</v>
      </c>
      <c r="H65" s="70">
        <v>150400</v>
      </c>
      <c r="I65" s="70">
        <v>100185</v>
      </c>
      <c r="J65" s="106">
        <f t="shared" si="10"/>
        <v>42.61378136962995</v>
      </c>
      <c r="K65" s="70"/>
      <c r="L65" s="62"/>
      <c r="M65" s="129"/>
      <c r="N65" s="73"/>
      <c r="O65" s="73"/>
      <c r="P65" s="106"/>
      <c r="Q65" s="73"/>
      <c r="R65" s="62">
        <f t="shared" si="12"/>
        <v>235100</v>
      </c>
      <c r="S65" s="62">
        <f t="shared" si="13"/>
        <v>150400</v>
      </c>
      <c r="T65" s="108">
        <f t="shared" si="14"/>
        <v>100185</v>
      </c>
      <c r="U65" s="108">
        <f t="shared" si="15"/>
        <v>0</v>
      </c>
      <c r="V65" s="109">
        <f t="shared" si="17"/>
        <v>42.61378136962995</v>
      </c>
    </row>
    <row r="66" spans="3:22" s="7" customFormat="1" ht="36" customHeight="1">
      <c r="C66" s="26" t="s">
        <v>516</v>
      </c>
      <c r="D66" s="26" t="s">
        <v>515</v>
      </c>
      <c r="E66" s="26" t="s">
        <v>42</v>
      </c>
      <c r="F66" s="35" t="s">
        <v>517</v>
      </c>
      <c r="G66" s="70">
        <f>SUM(G67:G68)</f>
        <v>1099895</v>
      </c>
      <c r="H66" s="70">
        <f>SUM(H67:H68)</f>
        <v>603512</v>
      </c>
      <c r="I66" s="70">
        <f>SUM(I67:I68)</f>
        <v>351320</v>
      </c>
      <c r="J66" s="106">
        <f t="shared" si="10"/>
        <v>31.941230753844685</v>
      </c>
      <c r="K66" s="70">
        <f>K67</f>
        <v>0</v>
      </c>
      <c r="L66" s="70">
        <f>SUM(L67:L68)</f>
        <v>180150</v>
      </c>
      <c r="M66" s="131">
        <f>SUM(M67:M68)</f>
        <v>140150</v>
      </c>
      <c r="N66" s="70">
        <f>SUM(N67:N68)</f>
        <v>140150</v>
      </c>
      <c r="O66" s="70">
        <f>SUM(O67:O68)</f>
        <v>0</v>
      </c>
      <c r="P66" s="106">
        <f t="shared" si="11"/>
        <v>77.79628087704691</v>
      </c>
      <c r="Q66" s="70">
        <f>Q67</f>
        <v>0</v>
      </c>
      <c r="R66" s="62">
        <f t="shared" si="12"/>
        <v>1280045</v>
      </c>
      <c r="S66" s="62">
        <f t="shared" si="13"/>
        <v>743662</v>
      </c>
      <c r="T66" s="108">
        <f t="shared" si="14"/>
        <v>491470</v>
      </c>
      <c r="U66" s="108">
        <f t="shared" si="15"/>
        <v>0</v>
      </c>
      <c r="V66" s="109">
        <f t="shared" si="17"/>
        <v>38.39474393478354</v>
      </c>
    </row>
    <row r="67" spans="3:22" s="7" customFormat="1" ht="36" customHeight="1">
      <c r="C67" s="11"/>
      <c r="D67" s="11"/>
      <c r="E67" s="11"/>
      <c r="F67" s="36" t="s">
        <v>527</v>
      </c>
      <c r="G67" s="62">
        <v>1040758</v>
      </c>
      <c r="H67" s="70">
        <v>569067</v>
      </c>
      <c r="I67" s="70">
        <v>328997</v>
      </c>
      <c r="J67" s="106">
        <f t="shared" si="10"/>
        <v>31.611287158013678</v>
      </c>
      <c r="K67" s="70"/>
      <c r="L67" s="62"/>
      <c r="M67" s="129"/>
      <c r="N67" s="73"/>
      <c r="O67" s="73"/>
      <c r="P67" s="106"/>
      <c r="Q67" s="73"/>
      <c r="R67" s="62">
        <f t="shared" si="12"/>
        <v>1040758</v>
      </c>
      <c r="S67" s="62">
        <f t="shared" si="13"/>
        <v>569067</v>
      </c>
      <c r="T67" s="108">
        <f t="shared" si="14"/>
        <v>328997</v>
      </c>
      <c r="U67" s="108">
        <f t="shared" si="15"/>
        <v>0</v>
      </c>
      <c r="V67" s="109">
        <f t="shared" si="17"/>
        <v>31.611287158013678</v>
      </c>
    </row>
    <row r="68" spans="3:22" s="7" customFormat="1" ht="36" customHeight="1">
      <c r="C68" s="11"/>
      <c r="D68" s="11"/>
      <c r="E68" s="11"/>
      <c r="F68" s="36" t="s">
        <v>525</v>
      </c>
      <c r="G68" s="62">
        <v>59137</v>
      </c>
      <c r="H68" s="70">
        <v>34445</v>
      </c>
      <c r="I68" s="70">
        <v>22323</v>
      </c>
      <c r="J68" s="106">
        <f t="shared" si="10"/>
        <v>37.747941221232054</v>
      </c>
      <c r="K68" s="70"/>
      <c r="L68" s="62">
        <v>180150</v>
      </c>
      <c r="M68" s="120">
        <v>140150</v>
      </c>
      <c r="N68" s="70">
        <v>140150</v>
      </c>
      <c r="O68" s="73"/>
      <c r="P68" s="106">
        <f t="shared" si="11"/>
        <v>77.79628087704691</v>
      </c>
      <c r="Q68" s="73"/>
      <c r="R68" s="62">
        <f t="shared" si="12"/>
        <v>239287</v>
      </c>
      <c r="S68" s="62">
        <f t="shared" si="13"/>
        <v>174595</v>
      </c>
      <c r="T68" s="108">
        <f t="shared" si="14"/>
        <v>162473</v>
      </c>
      <c r="U68" s="108">
        <f t="shared" si="15"/>
        <v>0</v>
      </c>
      <c r="V68" s="109">
        <f t="shared" si="17"/>
        <v>67.89879934973484</v>
      </c>
    </row>
    <row r="69" spans="3:22" s="6" customFormat="1" ht="26.25" customHeight="1" hidden="1">
      <c r="C69" s="26" t="s">
        <v>287</v>
      </c>
      <c r="D69" s="26" t="s">
        <v>285</v>
      </c>
      <c r="E69" s="26" t="s">
        <v>65</v>
      </c>
      <c r="F69" s="31" t="s">
        <v>138</v>
      </c>
      <c r="G69" s="62">
        <f>H69+K69</f>
        <v>0</v>
      </c>
      <c r="H69" s="64">
        <f>H70</f>
        <v>0</v>
      </c>
      <c r="I69" s="64">
        <f aca="true" t="shared" si="20" ref="I69:Q69">I70</f>
        <v>0</v>
      </c>
      <c r="J69" s="64">
        <f t="shared" si="20"/>
        <v>0</v>
      </c>
      <c r="K69" s="64">
        <f t="shared" si="20"/>
        <v>0</v>
      </c>
      <c r="L69" s="62">
        <f aca="true" t="shared" si="21" ref="L69:L74">N69+Q69</f>
        <v>0</v>
      </c>
      <c r="M69" s="128">
        <f t="shared" si="20"/>
        <v>0</v>
      </c>
      <c r="N69" s="64">
        <f t="shared" si="20"/>
        <v>0</v>
      </c>
      <c r="O69" s="64">
        <f t="shared" si="20"/>
        <v>0</v>
      </c>
      <c r="P69" s="106" t="e">
        <f t="shared" si="11"/>
        <v>#DIV/0!</v>
      </c>
      <c r="Q69" s="64">
        <f t="shared" si="20"/>
        <v>0</v>
      </c>
      <c r="R69" s="62">
        <f t="shared" si="12"/>
        <v>0</v>
      </c>
      <c r="S69" s="62">
        <f t="shared" si="13"/>
        <v>0</v>
      </c>
      <c r="T69" s="108">
        <f t="shared" si="14"/>
        <v>0</v>
      </c>
      <c r="U69" s="108">
        <f t="shared" si="15"/>
        <v>0</v>
      </c>
      <c r="V69" s="109" t="e">
        <f t="shared" si="17"/>
        <v>#DIV/0!</v>
      </c>
    </row>
    <row r="70" spans="3:22" s="7" customFormat="1" ht="32.25" customHeight="1" hidden="1">
      <c r="C70" s="11"/>
      <c r="D70" s="11"/>
      <c r="E70" s="11"/>
      <c r="F70" s="32" t="s">
        <v>484</v>
      </c>
      <c r="G70" s="62">
        <f>H70+K70</f>
        <v>0</v>
      </c>
      <c r="H70" s="62"/>
      <c r="I70" s="62"/>
      <c r="J70" s="74"/>
      <c r="K70" s="74"/>
      <c r="L70" s="62">
        <f t="shared" si="21"/>
        <v>0</v>
      </c>
      <c r="M70" s="129"/>
      <c r="N70" s="67"/>
      <c r="O70" s="66"/>
      <c r="P70" s="106" t="e">
        <f t="shared" si="11"/>
        <v>#DIV/0!</v>
      </c>
      <c r="Q70" s="66"/>
      <c r="R70" s="62">
        <f t="shared" si="12"/>
        <v>0</v>
      </c>
      <c r="S70" s="62">
        <f t="shared" si="13"/>
        <v>0</v>
      </c>
      <c r="T70" s="108">
        <f t="shared" si="14"/>
        <v>0</v>
      </c>
      <c r="U70" s="108">
        <f t="shared" si="15"/>
        <v>0</v>
      </c>
      <c r="V70" s="109" t="e">
        <f t="shared" si="17"/>
        <v>#DIV/0!</v>
      </c>
    </row>
    <row r="71" spans="3:22" s="14" customFormat="1" ht="40.5" customHeight="1" hidden="1">
      <c r="C71" s="20" t="s">
        <v>434</v>
      </c>
      <c r="D71" s="20" t="s">
        <v>435</v>
      </c>
      <c r="E71" s="20" t="s">
        <v>33</v>
      </c>
      <c r="F71" s="144" t="s">
        <v>436</v>
      </c>
      <c r="G71" s="62">
        <f>H71+K71</f>
        <v>0</v>
      </c>
      <c r="H71" s="64">
        <f>H72</f>
        <v>0</v>
      </c>
      <c r="I71" s="64">
        <f>I72</f>
        <v>0</v>
      </c>
      <c r="J71" s="64">
        <f>J72</f>
        <v>0</v>
      </c>
      <c r="K71" s="64">
        <f>K72</f>
        <v>0</v>
      </c>
      <c r="L71" s="62">
        <f t="shared" si="21"/>
        <v>0</v>
      </c>
      <c r="M71" s="128">
        <f>M72</f>
        <v>0</v>
      </c>
      <c r="N71" s="64">
        <f>N72</f>
        <v>0</v>
      </c>
      <c r="O71" s="64">
        <f>O72</f>
        <v>0</v>
      </c>
      <c r="P71" s="106" t="e">
        <f t="shared" si="11"/>
        <v>#DIV/0!</v>
      </c>
      <c r="Q71" s="64">
        <f>Q72</f>
        <v>0</v>
      </c>
      <c r="R71" s="62">
        <f t="shared" si="12"/>
        <v>0</v>
      </c>
      <c r="S71" s="62">
        <f t="shared" si="13"/>
        <v>0</v>
      </c>
      <c r="T71" s="108">
        <f t="shared" si="14"/>
        <v>0</v>
      </c>
      <c r="U71" s="108">
        <f t="shared" si="15"/>
        <v>0</v>
      </c>
      <c r="V71" s="109" t="e">
        <f t="shared" si="17"/>
        <v>#DIV/0!</v>
      </c>
    </row>
    <row r="72" spans="3:22" s="14" customFormat="1" ht="36.75" customHeight="1" hidden="1">
      <c r="C72" s="20"/>
      <c r="D72" s="20"/>
      <c r="E72" s="20"/>
      <c r="F72" s="144" t="s">
        <v>437</v>
      </c>
      <c r="G72" s="62">
        <f>H72+K72</f>
        <v>0</v>
      </c>
      <c r="H72" s="63"/>
      <c r="I72" s="63"/>
      <c r="J72" s="63"/>
      <c r="K72" s="63"/>
      <c r="L72" s="62">
        <f t="shared" si="21"/>
        <v>0</v>
      </c>
      <c r="M72" s="120"/>
      <c r="N72" s="63"/>
      <c r="O72" s="63"/>
      <c r="P72" s="106" t="e">
        <f t="shared" si="11"/>
        <v>#DIV/0!</v>
      </c>
      <c r="Q72" s="62"/>
      <c r="R72" s="62">
        <f t="shared" si="12"/>
        <v>0</v>
      </c>
      <c r="S72" s="62">
        <f t="shared" si="13"/>
        <v>0</v>
      </c>
      <c r="T72" s="108">
        <f t="shared" si="14"/>
        <v>0</v>
      </c>
      <c r="U72" s="108">
        <f t="shared" si="15"/>
        <v>0</v>
      </c>
      <c r="V72" s="109" t="e">
        <f t="shared" si="17"/>
        <v>#DIV/0!</v>
      </c>
    </row>
    <row r="73" spans="2:22" s="6" customFormat="1" ht="100.5" customHeight="1" hidden="1">
      <c r="B73" s="6">
        <v>20</v>
      </c>
      <c r="C73" s="26" t="s">
        <v>291</v>
      </c>
      <c r="D73" s="26" t="s">
        <v>289</v>
      </c>
      <c r="E73" s="26" t="s">
        <v>33</v>
      </c>
      <c r="F73" s="34" t="s">
        <v>290</v>
      </c>
      <c r="G73" s="62">
        <f>H73+K73</f>
        <v>0</v>
      </c>
      <c r="H73" s="62"/>
      <c r="I73" s="62"/>
      <c r="J73" s="62"/>
      <c r="K73" s="62"/>
      <c r="L73" s="62">
        <f t="shared" si="21"/>
        <v>0</v>
      </c>
      <c r="M73" s="120"/>
      <c r="N73" s="62"/>
      <c r="O73" s="62"/>
      <c r="P73" s="106" t="e">
        <f t="shared" si="11"/>
        <v>#DIV/0!</v>
      </c>
      <c r="Q73" s="62"/>
      <c r="R73" s="62">
        <f t="shared" si="12"/>
        <v>0</v>
      </c>
      <c r="S73" s="62">
        <f t="shared" si="13"/>
        <v>0</v>
      </c>
      <c r="T73" s="108">
        <f t="shared" si="14"/>
        <v>0</v>
      </c>
      <c r="U73" s="108">
        <f t="shared" si="15"/>
        <v>0</v>
      </c>
      <c r="V73" s="109" t="e">
        <f t="shared" si="17"/>
        <v>#DIV/0!</v>
      </c>
    </row>
    <row r="74" spans="3:22" s="7" customFormat="1" ht="36" customHeight="1">
      <c r="C74" s="20" t="s">
        <v>414</v>
      </c>
      <c r="D74" s="20" t="s">
        <v>181</v>
      </c>
      <c r="E74" s="20" t="s">
        <v>31</v>
      </c>
      <c r="F74" s="57" t="s">
        <v>415</v>
      </c>
      <c r="G74" s="62">
        <v>27553</v>
      </c>
      <c r="H74" s="62"/>
      <c r="I74" s="62"/>
      <c r="J74" s="62"/>
      <c r="K74" s="62"/>
      <c r="L74" s="62">
        <f t="shared" si="21"/>
        <v>0</v>
      </c>
      <c r="M74" s="120"/>
      <c r="N74" s="62"/>
      <c r="O74" s="62"/>
      <c r="P74" s="106"/>
      <c r="Q74" s="62"/>
      <c r="R74" s="62">
        <f t="shared" si="12"/>
        <v>27553</v>
      </c>
      <c r="S74" s="62">
        <f t="shared" si="13"/>
        <v>0</v>
      </c>
      <c r="T74" s="108">
        <f t="shared" si="14"/>
        <v>0</v>
      </c>
      <c r="U74" s="108">
        <f t="shared" si="15"/>
        <v>0</v>
      </c>
      <c r="V74" s="109">
        <f t="shared" si="17"/>
        <v>0</v>
      </c>
    </row>
    <row r="75" spans="3:22" s="6" customFormat="1" ht="40.5" customHeight="1">
      <c r="C75" s="26"/>
      <c r="D75" s="26"/>
      <c r="E75" s="26"/>
      <c r="F75" s="42" t="s">
        <v>6</v>
      </c>
      <c r="G75" s="63">
        <f>G35+G37+G41+G52+G56+G59+G63+G69+G71+G73+G74+G66</f>
        <v>169231432</v>
      </c>
      <c r="H75" s="63">
        <f aca="true" t="shared" si="22" ref="H75:Q75">H35+H37+H41+H52+H56+H59+H63+H69+H71+H73+H74+H66</f>
        <v>103065859</v>
      </c>
      <c r="I75" s="63">
        <f t="shared" si="22"/>
        <v>88321670</v>
      </c>
      <c r="J75" s="107">
        <f t="shared" si="22"/>
        <v>381.2642961230009</v>
      </c>
      <c r="K75" s="63">
        <f t="shared" si="22"/>
        <v>0</v>
      </c>
      <c r="L75" s="63">
        <f t="shared" si="22"/>
        <v>11563734</v>
      </c>
      <c r="M75" s="130">
        <f t="shared" si="22"/>
        <v>10528301.629999999</v>
      </c>
      <c r="N75" s="63">
        <f>N35+N37+N41+N52+N56+N59+N63+N69+N71+N73+N74+N66</f>
        <v>5210140</v>
      </c>
      <c r="O75" s="63">
        <f t="shared" si="22"/>
        <v>272733</v>
      </c>
      <c r="P75" s="107">
        <f t="shared" si="11"/>
        <v>45.055861713872005</v>
      </c>
      <c r="Q75" s="63">
        <f t="shared" si="22"/>
        <v>175900</v>
      </c>
      <c r="R75" s="63">
        <f>R35+R37+R41+R52+R56+R59+R63+R69+R71+R73+R74+R66</f>
        <v>180795166</v>
      </c>
      <c r="S75" s="63">
        <f>S35+S37+S41+S52+S56+S59+S63+S69+S71+S73+S74+S66</f>
        <v>113594160.63</v>
      </c>
      <c r="T75" s="63">
        <f>T35+T37+T41+T52+T56+T59+T63+T69+T71+T73+T74+T66</f>
        <v>93531810</v>
      </c>
      <c r="U75" s="63">
        <f>U35+U37+U41+U52+U56+U59+U63+U69+U71+U73+U74+U66</f>
        <v>272733</v>
      </c>
      <c r="V75" s="111">
        <f t="shared" si="17"/>
        <v>51.73357898296904</v>
      </c>
    </row>
    <row r="76" spans="3:46" s="6" customFormat="1" ht="42.75" customHeight="1">
      <c r="C76" s="21" t="s">
        <v>111</v>
      </c>
      <c r="D76" s="21"/>
      <c r="E76" s="21"/>
      <c r="F76" s="23" t="s">
        <v>485</v>
      </c>
      <c r="G76" s="62"/>
      <c r="H76" s="62"/>
      <c r="I76" s="62"/>
      <c r="J76" s="62"/>
      <c r="K76" s="62"/>
      <c r="L76" s="62"/>
      <c r="M76" s="120"/>
      <c r="N76" s="62"/>
      <c r="O76" s="62"/>
      <c r="P76" s="62"/>
      <c r="Q76" s="62"/>
      <c r="R76" s="63"/>
      <c r="S76" s="4"/>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row>
    <row r="77" spans="3:46" s="7" customFormat="1" ht="45" customHeight="1">
      <c r="C77" s="22" t="s">
        <v>112</v>
      </c>
      <c r="D77" s="22"/>
      <c r="E77" s="22"/>
      <c r="F77" s="58" t="s">
        <v>486</v>
      </c>
      <c r="G77" s="66"/>
      <c r="H77" s="66"/>
      <c r="I77" s="66"/>
      <c r="J77" s="66"/>
      <c r="K77" s="66"/>
      <c r="L77" s="66"/>
      <c r="M77" s="129"/>
      <c r="N77" s="66"/>
      <c r="O77" s="66"/>
      <c r="P77" s="66"/>
      <c r="Q77" s="66"/>
      <c r="R77" s="69"/>
      <c r="S77" s="10"/>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row>
    <row r="78" spans="3:46" s="7" customFormat="1" ht="37.5" customHeight="1">
      <c r="C78" s="11"/>
      <c r="D78" s="11"/>
      <c r="E78" s="11"/>
      <c r="F78" s="19" t="s">
        <v>574</v>
      </c>
      <c r="G78" s="66">
        <f>G82+G84+G86+G96+G97+G99+G109+G110+G111+G112+G121+G122+G123+G124+G125+G126+G127+G128+G129+G130+G131+G132+G133+G134+G135+G136+G137+G149+G155+G165+G172+G163</f>
        <v>85529915.45</v>
      </c>
      <c r="H78" s="66">
        <f>H82+H84+H86+H96+H97+H99+H109+H110+H111+H112+H121+H122+H123+H124+H125+H126+H127+H128+H129+H130+H131+H132+H133+H134+H135+H136+H137+H149+H155+H165+H172+H163</f>
        <v>41954351.45</v>
      </c>
      <c r="I78" s="66">
        <f>I82+I84+I86+I96+I97+I99+I109+I110+I111+I112+I121+I122+I123+I124+I125+I126+I127+I128+I129+I130+I131+I132+I133+I134+I135+I136+I137+I149+I155+I165+I172+I163</f>
        <v>37915720</v>
      </c>
      <c r="J78" s="106">
        <f>I78/G78*100</f>
        <v>44.33036067031445</v>
      </c>
      <c r="K78" s="66">
        <f>K82+K89+K84+K86+K96+K97+K99+K107+K109+K110+K111+K112+K121+K122++K123+K124+K125+K126+K127+K130+K131+K132+K133+K134+K135+K163+K172+K129+K128+K136+K137+K149+K155+K165</f>
        <v>0</v>
      </c>
      <c r="L78" s="66">
        <f>L82+L84+L86+L96+L97+L99+L109+L110+L111+L112+L121+L122+L123+L124+L125+L126+L127+L128+L129+L130+L131+L132+L133+L134+L135+L136+L137+L149+L155+L165+L172+L163+L140</f>
        <v>30125625.759999998</v>
      </c>
      <c r="M78" s="66">
        <f>M82+M84+M86+M96+M97+M99+M109+M110+M111+M112+M121+M122+M123+M124+M125+M126+M127+M128+M129+M130+M131+M132+M133+M134+M135+M136+M137+M149+M155+M165+M172+M163+M140</f>
        <v>29181825.76</v>
      </c>
      <c r="N78" s="66">
        <f>N82+N84+N86+N96+N97+N99+N109+N110+N111+N112+N121+N122+N123+N124+N125+N126+N127+N128+N129+N130+N131+N132+N133+N134+N135+N136+N137+N149+N155+N165+N172+N163+N140</f>
        <v>0</v>
      </c>
      <c r="O78" s="66">
        <f>O82+O84+O86+O96+O97+O99+O109+O110+O111+O112+O121+O122+O123+O124+O125+O126+O127+O128+O129+O130+O131+O132+O133+O134+O135+O136+O137+O149+O155+O165+O172+O163+O140</f>
        <v>0</v>
      </c>
      <c r="P78" s="107">
        <f>P79+P86+P89+P90+P91+P92+P96+P97+P99+P98</f>
        <v>42.256950969822256</v>
      </c>
      <c r="Q78" s="66">
        <f>Q82+Q89+Q84+Q86+Q96+Q97+Q99+Q107+Q109+Q110+Q111+Q112+Q121+Q122++Q123+Q124+Q125+Q126+Q127+Q130+Q131+Q132+Q133+Q134+Q135+Q163+Q172+Q129+Q128+Q136+Q137+Q149+Q155+Q165</f>
        <v>0</v>
      </c>
      <c r="R78" s="62">
        <f>G78+L78</f>
        <v>115655541.21000001</v>
      </c>
      <c r="S78" s="62">
        <f>H78+M78</f>
        <v>71136177.21000001</v>
      </c>
      <c r="T78" s="108">
        <f>I78+N78</f>
        <v>37915720</v>
      </c>
      <c r="U78" s="108">
        <f>O78</f>
        <v>0</v>
      </c>
      <c r="V78" s="109">
        <f>T78/R78*100</f>
        <v>32.783314662939524</v>
      </c>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row>
    <row r="79" spans="1:22" s="6" customFormat="1" ht="57.75" customHeight="1">
      <c r="A79" s="6">
        <v>3</v>
      </c>
      <c r="B79" s="6">
        <v>18</v>
      </c>
      <c r="C79" s="26" t="s">
        <v>113</v>
      </c>
      <c r="D79" s="26" t="s">
        <v>35</v>
      </c>
      <c r="E79" s="26" t="s">
        <v>32</v>
      </c>
      <c r="F79" s="34" t="s">
        <v>114</v>
      </c>
      <c r="G79" s="62">
        <v>8015100</v>
      </c>
      <c r="H79" s="62">
        <v>4163074</v>
      </c>
      <c r="I79" s="62">
        <v>4024150</v>
      </c>
      <c r="J79" s="106">
        <f>I79/G79*100</f>
        <v>50.20710908160846</v>
      </c>
      <c r="K79" s="62"/>
      <c r="L79" s="62">
        <v>15817</v>
      </c>
      <c r="M79" s="120">
        <v>15817.36</v>
      </c>
      <c r="N79" s="62">
        <v>14000</v>
      </c>
      <c r="O79" s="62">
        <v>14000</v>
      </c>
      <c r="P79" s="107">
        <f>P80+P87+P90+P91+P92+P93+P97+P98+P100+P99</f>
        <v>42.256950969822256</v>
      </c>
      <c r="Q79" s="62"/>
      <c r="R79" s="62">
        <f aca="true" t="shared" si="23" ref="R79:R142">G79+L79</f>
        <v>8030917</v>
      </c>
      <c r="S79" s="62">
        <f aca="true" t="shared" si="24" ref="S79:S142">H79+M79</f>
        <v>4178891.36</v>
      </c>
      <c r="T79" s="108">
        <f aca="true" t="shared" si="25" ref="T79:T142">I79+N79</f>
        <v>4038150</v>
      </c>
      <c r="U79" s="108">
        <f aca="true" t="shared" si="26" ref="U79:U142">O79</f>
        <v>14000</v>
      </c>
      <c r="V79" s="109">
        <f aca="true" t="shared" si="27" ref="V79:V142">T79/R79*100</f>
        <v>50.28255179327591</v>
      </c>
    </row>
    <row r="80" spans="3:22" s="14" customFormat="1" ht="34.5" customHeight="1">
      <c r="C80" s="41"/>
      <c r="D80" s="41"/>
      <c r="E80" s="41"/>
      <c r="F80" s="45" t="s">
        <v>211</v>
      </c>
      <c r="G80" s="63">
        <f>G81+G88+G91+G92+G93+G94+G98+G99+G101+G100</f>
        <v>65663825.45</v>
      </c>
      <c r="H80" s="63">
        <f>H81+H88+H91+H92+H93+H94+H98+H99+H101+H100</f>
        <v>33527395.490000002</v>
      </c>
      <c r="I80" s="63">
        <f>I81+I88+I91+I92+I93+I94+I98+I99+I101+I100</f>
        <v>31380669</v>
      </c>
      <c r="J80" s="107">
        <f aca="true" t="shared" si="28" ref="J80:J144">I80/G80*100</f>
        <v>47.78988854966262</v>
      </c>
      <c r="K80" s="63">
        <f aca="true" t="shared" si="29" ref="K80:Q80">K81+K88+K91+K92+K93+K94+K98+K99+K101+K100</f>
        <v>0</v>
      </c>
      <c r="L80" s="63">
        <f t="shared" si="29"/>
        <v>8204080</v>
      </c>
      <c r="M80" s="130">
        <f t="shared" si="29"/>
        <v>8012080</v>
      </c>
      <c r="N80" s="63">
        <f t="shared" si="29"/>
        <v>3417776</v>
      </c>
      <c r="O80" s="63">
        <f t="shared" si="29"/>
        <v>0</v>
      </c>
      <c r="P80" s="107">
        <f t="shared" si="29"/>
        <v>42.256950969822256</v>
      </c>
      <c r="Q80" s="63">
        <f t="shared" si="29"/>
        <v>31600</v>
      </c>
      <c r="R80" s="62">
        <f t="shared" si="23"/>
        <v>73867905.45</v>
      </c>
      <c r="S80" s="62">
        <f t="shared" si="24"/>
        <v>41539475.49</v>
      </c>
      <c r="T80" s="108">
        <f t="shared" si="25"/>
        <v>34798445</v>
      </c>
      <c r="U80" s="108">
        <f t="shared" si="26"/>
        <v>0</v>
      </c>
      <c r="V80" s="109">
        <f t="shared" si="27"/>
        <v>47.10901816967655</v>
      </c>
    </row>
    <row r="81" spans="3:22" s="6" customFormat="1" ht="49.5" customHeight="1">
      <c r="C81" s="20" t="s">
        <v>139</v>
      </c>
      <c r="D81" s="20" t="s">
        <v>100</v>
      </c>
      <c r="E81" s="20" t="s">
        <v>101</v>
      </c>
      <c r="F81" s="37" t="s">
        <v>336</v>
      </c>
      <c r="G81" s="64">
        <f>SUM(G82:G87)</f>
        <v>62280148.28</v>
      </c>
      <c r="H81" s="64">
        <f>SUM(H82:H87)</f>
        <v>31439868.32</v>
      </c>
      <c r="I81" s="64">
        <f>SUM(I82:I87)</f>
        <v>29989906</v>
      </c>
      <c r="J81" s="106">
        <f t="shared" si="28"/>
        <v>48.1532347437115</v>
      </c>
      <c r="K81" s="64">
        <f aca="true" t="shared" si="30" ref="K81:Q81">SUM(K82:K87)</f>
        <v>0</v>
      </c>
      <c r="L81" s="64">
        <f>SUM(L82:L87)</f>
        <v>8204080</v>
      </c>
      <c r="M81" s="128">
        <f t="shared" si="30"/>
        <v>8012080</v>
      </c>
      <c r="N81" s="64">
        <f t="shared" si="30"/>
        <v>3417776</v>
      </c>
      <c r="O81" s="64">
        <f t="shared" si="30"/>
        <v>0</v>
      </c>
      <c r="P81" s="112">
        <f t="shared" si="30"/>
        <v>42.256950969822256</v>
      </c>
      <c r="Q81" s="64">
        <f t="shared" si="30"/>
        <v>31600</v>
      </c>
      <c r="R81" s="62">
        <f t="shared" si="23"/>
        <v>70484228.28</v>
      </c>
      <c r="S81" s="62">
        <f t="shared" si="24"/>
        <v>39451948.32</v>
      </c>
      <c r="T81" s="108">
        <f t="shared" si="25"/>
        <v>33407682</v>
      </c>
      <c r="U81" s="108">
        <f t="shared" si="26"/>
        <v>0</v>
      </c>
      <c r="V81" s="109">
        <f t="shared" si="27"/>
        <v>47.39738635895582</v>
      </c>
    </row>
    <row r="82" spans="3:22" s="7" customFormat="1" ht="25.5" customHeight="1">
      <c r="C82" s="40"/>
      <c r="D82" s="40"/>
      <c r="E82" s="40"/>
      <c r="F82" s="46" t="s">
        <v>451</v>
      </c>
      <c r="G82" s="62">
        <v>28693100</v>
      </c>
      <c r="H82" s="62">
        <v>14346500</v>
      </c>
      <c r="I82" s="62">
        <v>14346500</v>
      </c>
      <c r="J82" s="106">
        <f t="shared" si="28"/>
        <v>49.99982574207736</v>
      </c>
      <c r="K82" s="62"/>
      <c r="L82" s="62">
        <f>N82+Q82</f>
        <v>0</v>
      </c>
      <c r="M82" s="129"/>
      <c r="N82" s="67"/>
      <c r="O82" s="66"/>
      <c r="P82" s="66"/>
      <c r="Q82" s="66"/>
      <c r="R82" s="62">
        <f t="shared" si="23"/>
        <v>28693100</v>
      </c>
      <c r="S82" s="62">
        <f t="shared" si="24"/>
        <v>14346500</v>
      </c>
      <c r="T82" s="108">
        <f t="shared" si="25"/>
        <v>14346500</v>
      </c>
      <c r="U82" s="108">
        <f t="shared" si="26"/>
        <v>0</v>
      </c>
      <c r="V82" s="109">
        <f t="shared" si="27"/>
        <v>49.99982574207736</v>
      </c>
    </row>
    <row r="83" spans="3:22" s="7" customFormat="1" ht="25.5" customHeight="1">
      <c r="C83" s="40"/>
      <c r="D83" s="40"/>
      <c r="E83" s="40"/>
      <c r="F83" s="46" t="s">
        <v>29</v>
      </c>
      <c r="G83" s="62">
        <v>32553779.96</v>
      </c>
      <c r="H83" s="62">
        <v>16701800</v>
      </c>
      <c r="I83" s="62">
        <v>15476190</v>
      </c>
      <c r="J83" s="106">
        <f t="shared" si="28"/>
        <v>47.540377857859056</v>
      </c>
      <c r="K83" s="62"/>
      <c r="L83" s="62">
        <v>8088080</v>
      </c>
      <c r="M83" s="120">
        <f>8012080-100000</f>
        <v>7912080</v>
      </c>
      <c r="N83" s="62">
        <v>3417776</v>
      </c>
      <c r="O83" s="62"/>
      <c r="P83" s="106">
        <f>N83/L83*100</f>
        <v>42.256950969822256</v>
      </c>
      <c r="Q83" s="62">
        <v>31600</v>
      </c>
      <c r="R83" s="62">
        <f t="shared" si="23"/>
        <v>40641859.96</v>
      </c>
      <c r="S83" s="62">
        <f t="shared" si="24"/>
        <v>24613880</v>
      </c>
      <c r="T83" s="108">
        <f t="shared" si="25"/>
        <v>18893966</v>
      </c>
      <c r="U83" s="108">
        <f t="shared" si="26"/>
        <v>0</v>
      </c>
      <c r="V83" s="109">
        <f t="shared" si="27"/>
        <v>46.48893042443326</v>
      </c>
    </row>
    <row r="84" spans="3:22" s="7" customFormat="1" ht="42" customHeight="1">
      <c r="C84" s="40"/>
      <c r="D84" s="40"/>
      <c r="E84" s="40"/>
      <c r="F84" s="46" t="s">
        <v>554</v>
      </c>
      <c r="G84" s="62">
        <v>947368.32</v>
      </c>
      <c r="H84" s="62">
        <v>386768.32</v>
      </c>
      <c r="I84" s="62">
        <v>162416</v>
      </c>
      <c r="J84" s="106">
        <f t="shared" si="28"/>
        <v>17.143912939795158</v>
      </c>
      <c r="K84" s="62"/>
      <c r="L84" s="62">
        <v>100000</v>
      </c>
      <c r="M84" s="129">
        <v>100000</v>
      </c>
      <c r="N84" s="67"/>
      <c r="O84" s="66"/>
      <c r="P84" s="106"/>
      <c r="Q84" s="66"/>
      <c r="R84" s="62">
        <f t="shared" si="23"/>
        <v>1047368.32</v>
      </c>
      <c r="S84" s="62">
        <f t="shared" si="24"/>
        <v>486768.32</v>
      </c>
      <c r="T84" s="108">
        <f t="shared" si="25"/>
        <v>162416</v>
      </c>
      <c r="U84" s="108">
        <f t="shared" si="26"/>
        <v>0</v>
      </c>
      <c r="V84" s="109">
        <f t="shared" si="27"/>
        <v>15.507056772540151</v>
      </c>
    </row>
    <row r="85" spans="3:22" s="7" customFormat="1" ht="31.5">
      <c r="C85" s="40"/>
      <c r="D85" s="40"/>
      <c r="E85" s="40"/>
      <c r="F85" s="46" t="s">
        <v>417</v>
      </c>
      <c r="G85" s="62">
        <f>H85+K85</f>
        <v>0</v>
      </c>
      <c r="H85" s="62"/>
      <c r="I85" s="62"/>
      <c r="J85" s="106"/>
      <c r="K85" s="62"/>
      <c r="L85" s="62">
        <v>16000</v>
      </c>
      <c r="M85" s="129"/>
      <c r="N85" s="67"/>
      <c r="O85" s="66"/>
      <c r="P85" s="106"/>
      <c r="Q85" s="66"/>
      <c r="R85" s="62">
        <f t="shared" si="23"/>
        <v>16000</v>
      </c>
      <c r="S85" s="62">
        <f t="shared" si="24"/>
        <v>0</v>
      </c>
      <c r="T85" s="108">
        <f t="shared" si="25"/>
        <v>0</v>
      </c>
      <c r="U85" s="108">
        <f t="shared" si="26"/>
        <v>0</v>
      </c>
      <c r="V85" s="109">
        <f t="shared" si="27"/>
        <v>0</v>
      </c>
    </row>
    <row r="86" spans="3:22" s="7" customFormat="1" ht="67.5" customHeight="1">
      <c r="C86" s="40"/>
      <c r="D86" s="40"/>
      <c r="E86" s="40"/>
      <c r="F86" s="46" t="s">
        <v>509</v>
      </c>
      <c r="G86" s="62">
        <v>85900</v>
      </c>
      <c r="H86" s="62">
        <v>4800</v>
      </c>
      <c r="I86" s="62">
        <v>4800</v>
      </c>
      <c r="J86" s="106">
        <f t="shared" si="28"/>
        <v>5.587892898719441</v>
      </c>
      <c r="K86" s="62"/>
      <c r="L86" s="62"/>
      <c r="M86" s="120"/>
      <c r="N86" s="62"/>
      <c r="O86" s="62"/>
      <c r="P86" s="106"/>
      <c r="Q86" s="66"/>
      <c r="R86" s="62">
        <f t="shared" si="23"/>
        <v>85900</v>
      </c>
      <c r="S86" s="62">
        <f t="shared" si="24"/>
        <v>4800</v>
      </c>
      <c r="T86" s="108">
        <f t="shared" si="25"/>
        <v>4800</v>
      </c>
      <c r="U86" s="108">
        <f t="shared" si="26"/>
        <v>0</v>
      </c>
      <c r="V86" s="109">
        <f t="shared" si="27"/>
        <v>5.587892898719441</v>
      </c>
    </row>
    <row r="87" spans="3:22" s="7" customFormat="1" ht="31.5" hidden="1">
      <c r="C87" s="40"/>
      <c r="D87" s="40"/>
      <c r="E87" s="40"/>
      <c r="F87" s="46" t="s">
        <v>417</v>
      </c>
      <c r="G87" s="62">
        <f>H87+K87</f>
        <v>0</v>
      </c>
      <c r="H87" s="62"/>
      <c r="I87" s="62"/>
      <c r="J87" s="106" t="e">
        <f t="shared" si="28"/>
        <v>#DIV/0!</v>
      </c>
      <c r="K87" s="62"/>
      <c r="L87" s="62">
        <f>N87+Q87</f>
        <v>0</v>
      </c>
      <c r="M87" s="129"/>
      <c r="N87" s="66"/>
      <c r="O87" s="66"/>
      <c r="P87" s="106"/>
      <c r="Q87" s="66"/>
      <c r="R87" s="62">
        <f t="shared" si="23"/>
        <v>0</v>
      </c>
      <c r="S87" s="62">
        <f t="shared" si="24"/>
        <v>0</v>
      </c>
      <c r="T87" s="108">
        <f t="shared" si="25"/>
        <v>0</v>
      </c>
      <c r="U87" s="108">
        <f t="shared" si="26"/>
        <v>0</v>
      </c>
      <c r="V87" s="109" t="e">
        <f t="shared" si="27"/>
        <v>#DIV/0!</v>
      </c>
    </row>
    <row r="88" spans="3:22" s="6" customFormat="1" ht="43.5" customHeight="1" hidden="1">
      <c r="C88" s="20" t="s">
        <v>265</v>
      </c>
      <c r="D88" s="20" t="s">
        <v>266</v>
      </c>
      <c r="E88" s="20" t="s">
        <v>267</v>
      </c>
      <c r="F88" s="47" t="s">
        <v>268</v>
      </c>
      <c r="G88" s="64">
        <f>SUM(G89:G90)</f>
        <v>0</v>
      </c>
      <c r="H88" s="64">
        <f>SUM(H89:H90)</f>
        <v>0</v>
      </c>
      <c r="I88" s="64">
        <f>SUM(I89:I90)</f>
        <v>0</v>
      </c>
      <c r="J88" s="106" t="e">
        <f t="shared" si="28"/>
        <v>#DIV/0!</v>
      </c>
      <c r="K88" s="64">
        <f aca="true" t="shared" si="31" ref="K88:Q88">SUM(K89:K90)</f>
        <v>0</v>
      </c>
      <c r="L88" s="64">
        <f>SUM(L89:L90)</f>
        <v>0</v>
      </c>
      <c r="M88" s="128">
        <f t="shared" si="31"/>
        <v>0</v>
      </c>
      <c r="N88" s="64">
        <f t="shared" si="31"/>
        <v>0</v>
      </c>
      <c r="O88" s="64">
        <f t="shared" si="31"/>
        <v>0</v>
      </c>
      <c r="P88" s="106"/>
      <c r="Q88" s="64">
        <f t="shared" si="31"/>
        <v>0</v>
      </c>
      <c r="R88" s="62">
        <f t="shared" si="23"/>
        <v>0</v>
      </c>
      <c r="S88" s="62">
        <f t="shared" si="24"/>
        <v>0</v>
      </c>
      <c r="T88" s="108">
        <f t="shared" si="25"/>
        <v>0</v>
      </c>
      <c r="U88" s="108">
        <f t="shared" si="26"/>
        <v>0</v>
      </c>
      <c r="V88" s="109" t="e">
        <f t="shared" si="27"/>
        <v>#DIV/0!</v>
      </c>
    </row>
    <row r="89" spans="3:22" s="7" customFormat="1" ht="15.75" customHeight="1" hidden="1">
      <c r="C89" s="20"/>
      <c r="D89" s="20"/>
      <c r="E89" s="20"/>
      <c r="F89" s="46" t="s">
        <v>452</v>
      </c>
      <c r="G89" s="62">
        <f>H89+K89</f>
        <v>0</v>
      </c>
      <c r="H89" s="62"/>
      <c r="I89" s="62"/>
      <c r="J89" s="106" t="e">
        <f t="shared" si="28"/>
        <v>#DIV/0!</v>
      </c>
      <c r="K89" s="62"/>
      <c r="L89" s="62">
        <f>N89+Q89</f>
        <v>0</v>
      </c>
      <c r="M89" s="129"/>
      <c r="N89" s="67"/>
      <c r="O89" s="66"/>
      <c r="P89" s="106"/>
      <c r="Q89" s="66"/>
      <c r="R89" s="62">
        <f t="shared" si="23"/>
        <v>0</v>
      </c>
      <c r="S89" s="62">
        <f t="shared" si="24"/>
        <v>0</v>
      </c>
      <c r="T89" s="108">
        <f t="shared" si="25"/>
        <v>0</v>
      </c>
      <c r="U89" s="108">
        <f t="shared" si="26"/>
        <v>0</v>
      </c>
      <c r="V89" s="109" t="e">
        <f t="shared" si="27"/>
        <v>#DIV/0!</v>
      </c>
    </row>
    <row r="90" spans="3:22" s="7" customFormat="1" ht="50.25" customHeight="1" hidden="1">
      <c r="C90" s="40"/>
      <c r="D90" s="40"/>
      <c r="E90" s="40"/>
      <c r="F90" s="46" t="s">
        <v>499</v>
      </c>
      <c r="G90" s="62"/>
      <c r="H90" s="62"/>
      <c r="I90" s="62"/>
      <c r="J90" s="106" t="e">
        <f t="shared" si="28"/>
        <v>#DIV/0!</v>
      </c>
      <c r="K90" s="62"/>
      <c r="L90" s="62"/>
      <c r="M90" s="120"/>
      <c r="N90" s="62"/>
      <c r="O90" s="62"/>
      <c r="P90" s="106"/>
      <c r="Q90" s="62"/>
      <c r="R90" s="62">
        <f t="shared" si="23"/>
        <v>0</v>
      </c>
      <c r="S90" s="62">
        <f t="shared" si="24"/>
        <v>0</v>
      </c>
      <c r="T90" s="108">
        <f t="shared" si="25"/>
        <v>0</v>
      </c>
      <c r="U90" s="108">
        <f t="shared" si="26"/>
        <v>0</v>
      </c>
      <c r="V90" s="109" t="e">
        <f t="shared" si="27"/>
        <v>#DIV/0!</v>
      </c>
    </row>
    <row r="91" spans="3:22" s="6" customFormat="1" ht="60" customHeight="1">
      <c r="C91" s="48" t="s">
        <v>182</v>
      </c>
      <c r="D91" s="48" t="s">
        <v>140</v>
      </c>
      <c r="E91" s="48" t="s">
        <v>47</v>
      </c>
      <c r="F91" s="49" t="s">
        <v>393</v>
      </c>
      <c r="G91" s="62">
        <v>19500</v>
      </c>
      <c r="H91" s="62">
        <v>0</v>
      </c>
      <c r="I91" s="62">
        <v>0</v>
      </c>
      <c r="J91" s="106">
        <f t="shared" si="28"/>
        <v>0</v>
      </c>
      <c r="K91" s="62"/>
      <c r="L91" s="62"/>
      <c r="M91" s="120"/>
      <c r="N91" s="68"/>
      <c r="O91" s="62"/>
      <c r="P91" s="106"/>
      <c r="Q91" s="62"/>
      <c r="R91" s="62">
        <f t="shared" si="23"/>
        <v>19500</v>
      </c>
      <c r="S91" s="62">
        <f t="shared" si="24"/>
        <v>0</v>
      </c>
      <c r="T91" s="108">
        <f t="shared" si="25"/>
        <v>0</v>
      </c>
      <c r="U91" s="108">
        <f t="shared" si="26"/>
        <v>0</v>
      </c>
      <c r="V91" s="109">
        <f t="shared" si="27"/>
        <v>0</v>
      </c>
    </row>
    <row r="92" spans="3:22" s="6" customFormat="1" ht="58.5" customHeight="1">
      <c r="C92" s="48" t="s">
        <v>183</v>
      </c>
      <c r="D92" s="48" t="s">
        <v>141</v>
      </c>
      <c r="E92" s="48" t="s">
        <v>47</v>
      </c>
      <c r="F92" s="47" t="s">
        <v>453</v>
      </c>
      <c r="G92" s="62">
        <v>235200</v>
      </c>
      <c r="H92" s="62">
        <v>183250</v>
      </c>
      <c r="I92" s="62">
        <v>78655</v>
      </c>
      <c r="J92" s="106">
        <f t="shared" si="28"/>
        <v>33.44175170068027</v>
      </c>
      <c r="K92" s="62"/>
      <c r="L92" s="62"/>
      <c r="M92" s="120"/>
      <c r="N92" s="68"/>
      <c r="O92" s="62"/>
      <c r="P92" s="106"/>
      <c r="Q92" s="62"/>
      <c r="R92" s="62">
        <f t="shared" si="23"/>
        <v>235200</v>
      </c>
      <c r="S92" s="62">
        <f t="shared" si="24"/>
        <v>183250</v>
      </c>
      <c r="T92" s="108">
        <f t="shared" si="25"/>
        <v>78655</v>
      </c>
      <c r="U92" s="108">
        <f t="shared" si="26"/>
        <v>0</v>
      </c>
      <c r="V92" s="109">
        <f t="shared" si="27"/>
        <v>33.44175170068027</v>
      </c>
    </row>
    <row r="93" spans="3:22" s="6" customFormat="1" ht="63.75" customHeight="1">
      <c r="C93" s="48" t="s">
        <v>184</v>
      </c>
      <c r="D93" s="48" t="s">
        <v>142</v>
      </c>
      <c r="E93" s="48" t="s">
        <v>47</v>
      </c>
      <c r="F93" s="47" t="s">
        <v>394</v>
      </c>
      <c r="G93" s="62">
        <v>39000</v>
      </c>
      <c r="H93" s="62">
        <v>19500</v>
      </c>
      <c r="I93" s="62">
        <v>9741</v>
      </c>
      <c r="J93" s="106">
        <f t="shared" si="28"/>
        <v>24.97692307692308</v>
      </c>
      <c r="K93" s="62"/>
      <c r="L93" s="62"/>
      <c r="M93" s="120"/>
      <c r="N93" s="68"/>
      <c r="O93" s="62"/>
      <c r="P93" s="106"/>
      <c r="Q93" s="62"/>
      <c r="R93" s="62">
        <f t="shared" si="23"/>
        <v>39000</v>
      </c>
      <c r="S93" s="62">
        <f t="shared" si="24"/>
        <v>19500</v>
      </c>
      <c r="T93" s="108">
        <f t="shared" si="25"/>
        <v>9741</v>
      </c>
      <c r="U93" s="108">
        <f t="shared" si="26"/>
        <v>0</v>
      </c>
      <c r="V93" s="109">
        <f t="shared" si="27"/>
        <v>24.97692307692308</v>
      </c>
    </row>
    <row r="94" spans="3:22" s="6" customFormat="1" ht="51" customHeight="1">
      <c r="C94" s="48" t="s">
        <v>185</v>
      </c>
      <c r="D94" s="48" t="s">
        <v>144</v>
      </c>
      <c r="E94" s="48" t="s">
        <v>47</v>
      </c>
      <c r="F94" s="47" t="s">
        <v>143</v>
      </c>
      <c r="G94" s="64">
        <f>SUM(G95:G97)</f>
        <v>1389177.17</v>
      </c>
      <c r="H94" s="64">
        <f>SUM(H95:H97)</f>
        <v>832177.17</v>
      </c>
      <c r="I94" s="64">
        <f>SUM(I95:I97)</f>
        <v>670036</v>
      </c>
      <c r="J94" s="106">
        <f t="shared" si="28"/>
        <v>48.23258072978553</v>
      </c>
      <c r="K94" s="64">
        <f aca="true" t="shared" si="32" ref="K94:Q94">SUM(K95:K97)</f>
        <v>0</v>
      </c>
      <c r="L94" s="64">
        <f>SUM(L95:L97)</f>
        <v>0</v>
      </c>
      <c r="M94" s="128">
        <f>SUM(M95:M97)</f>
        <v>0</v>
      </c>
      <c r="N94" s="64">
        <f t="shared" si="32"/>
        <v>0</v>
      </c>
      <c r="O94" s="64">
        <f t="shared" si="32"/>
        <v>0</v>
      </c>
      <c r="P94" s="106"/>
      <c r="Q94" s="64">
        <f t="shared" si="32"/>
        <v>0</v>
      </c>
      <c r="R94" s="62">
        <f t="shared" si="23"/>
        <v>1389177.17</v>
      </c>
      <c r="S94" s="62">
        <f t="shared" si="24"/>
        <v>832177.17</v>
      </c>
      <c r="T94" s="108">
        <f t="shared" si="25"/>
        <v>670036</v>
      </c>
      <c r="U94" s="108">
        <f t="shared" si="26"/>
        <v>0</v>
      </c>
      <c r="V94" s="109">
        <f t="shared" si="27"/>
        <v>48.23258072978553</v>
      </c>
    </row>
    <row r="95" spans="3:22" s="6" customFormat="1" ht="41.25" customHeight="1">
      <c r="C95" s="50"/>
      <c r="D95" s="50"/>
      <c r="E95" s="50"/>
      <c r="F95" s="46" t="s">
        <v>514</v>
      </c>
      <c r="G95" s="62">
        <v>237420.04</v>
      </c>
      <c r="H95" s="62">
        <v>237420.04</v>
      </c>
      <c r="I95" s="62">
        <v>237420</v>
      </c>
      <c r="J95" s="106">
        <f t="shared" si="28"/>
        <v>99.99998315222253</v>
      </c>
      <c r="K95" s="62"/>
      <c r="L95" s="62"/>
      <c r="M95" s="129"/>
      <c r="N95" s="68"/>
      <c r="O95" s="62"/>
      <c r="P95" s="106"/>
      <c r="Q95" s="62"/>
      <c r="R95" s="62">
        <f t="shared" si="23"/>
        <v>237420.04</v>
      </c>
      <c r="S95" s="62">
        <f t="shared" si="24"/>
        <v>237420.04</v>
      </c>
      <c r="T95" s="108">
        <f t="shared" si="25"/>
        <v>237420</v>
      </c>
      <c r="U95" s="108">
        <f t="shared" si="26"/>
        <v>0</v>
      </c>
      <c r="V95" s="109">
        <f t="shared" si="27"/>
        <v>99.99998315222253</v>
      </c>
    </row>
    <row r="96" spans="3:22" s="6" customFormat="1" ht="39" customHeight="1">
      <c r="C96" s="50"/>
      <c r="D96" s="50"/>
      <c r="E96" s="50"/>
      <c r="F96" s="46" t="s">
        <v>555</v>
      </c>
      <c r="G96" s="62">
        <v>85157.13</v>
      </c>
      <c r="H96" s="62">
        <v>85157.13</v>
      </c>
      <c r="I96" s="62">
        <v>85157</v>
      </c>
      <c r="J96" s="106">
        <f t="shared" si="28"/>
        <v>99.9998473410271</v>
      </c>
      <c r="K96" s="62"/>
      <c r="L96" s="62">
        <f>N96+Q96</f>
        <v>0</v>
      </c>
      <c r="M96" s="129"/>
      <c r="N96" s="68"/>
      <c r="O96" s="62"/>
      <c r="P96" s="106"/>
      <c r="Q96" s="62"/>
      <c r="R96" s="62">
        <f t="shared" si="23"/>
        <v>85157.13</v>
      </c>
      <c r="S96" s="62">
        <f t="shared" si="24"/>
        <v>85157.13</v>
      </c>
      <c r="T96" s="108">
        <f t="shared" si="25"/>
        <v>85157</v>
      </c>
      <c r="U96" s="108">
        <f t="shared" si="26"/>
        <v>0</v>
      </c>
      <c r="V96" s="109">
        <f t="shared" si="27"/>
        <v>99.9998473410271</v>
      </c>
    </row>
    <row r="97" spans="3:22" s="6" customFormat="1" ht="78" customHeight="1">
      <c r="C97" s="50"/>
      <c r="D97" s="50"/>
      <c r="E97" s="50"/>
      <c r="F97" s="46" t="s">
        <v>507</v>
      </c>
      <c r="G97" s="62">
        <v>1066600</v>
      </c>
      <c r="H97" s="62">
        <v>509600</v>
      </c>
      <c r="I97" s="62">
        <v>347459</v>
      </c>
      <c r="J97" s="106">
        <f t="shared" si="28"/>
        <v>32.57631726982936</v>
      </c>
      <c r="K97" s="62"/>
      <c r="L97" s="62"/>
      <c r="M97" s="129"/>
      <c r="N97" s="68"/>
      <c r="O97" s="62"/>
      <c r="P97" s="106"/>
      <c r="Q97" s="62"/>
      <c r="R97" s="62">
        <f t="shared" si="23"/>
        <v>1066600</v>
      </c>
      <c r="S97" s="62">
        <f t="shared" si="24"/>
        <v>509600</v>
      </c>
      <c r="T97" s="108">
        <f t="shared" si="25"/>
        <v>347459</v>
      </c>
      <c r="U97" s="108">
        <f t="shared" si="26"/>
        <v>0</v>
      </c>
      <c r="V97" s="109">
        <f t="shared" si="27"/>
        <v>32.57631726982936</v>
      </c>
    </row>
    <row r="98" spans="3:22" s="6" customFormat="1" ht="57.75" customHeight="1">
      <c r="C98" s="48" t="s">
        <v>259</v>
      </c>
      <c r="D98" s="48" t="s">
        <v>145</v>
      </c>
      <c r="E98" s="48" t="s">
        <v>47</v>
      </c>
      <c r="F98" s="47" t="s">
        <v>395</v>
      </c>
      <c r="G98" s="62">
        <v>280000</v>
      </c>
      <c r="H98" s="62">
        <v>160000</v>
      </c>
      <c r="I98" s="62">
        <v>103000</v>
      </c>
      <c r="J98" s="106">
        <f t="shared" si="28"/>
        <v>36.78571428571429</v>
      </c>
      <c r="K98" s="62"/>
      <c r="L98" s="62"/>
      <c r="M98" s="120"/>
      <c r="N98" s="68"/>
      <c r="O98" s="62"/>
      <c r="P98" s="106"/>
      <c r="Q98" s="62"/>
      <c r="R98" s="62">
        <f t="shared" si="23"/>
        <v>280000</v>
      </c>
      <c r="S98" s="62">
        <f t="shared" si="24"/>
        <v>160000</v>
      </c>
      <c r="T98" s="108">
        <f t="shared" si="25"/>
        <v>103000</v>
      </c>
      <c r="U98" s="108">
        <f t="shared" si="26"/>
        <v>0</v>
      </c>
      <c r="V98" s="109">
        <f t="shared" si="27"/>
        <v>36.78571428571429</v>
      </c>
    </row>
    <row r="99" spans="3:22" s="6" customFormat="1" ht="66" customHeight="1">
      <c r="C99" s="48" t="s">
        <v>410</v>
      </c>
      <c r="D99" s="48" t="s">
        <v>411</v>
      </c>
      <c r="E99" s="48" t="s">
        <v>47</v>
      </c>
      <c r="F99" s="47" t="s">
        <v>508</v>
      </c>
      <c r="G99" s="62">
        <v>254100</v>
      </c>
      <c r="H99" s="62">
        <v>254100</v>
      </c>
      <c r="I99" s="62">
        <v>253927</v>
      </c>
      <c r="J99" s="106">
        <f t="shared" si="28"/>
        <v>99.93191656828022</v>
      </c>
      <c r="K99" s="62"/>
      <c r="L99" s="62"/>
      <c r="M99" s="120"/>
      <c r="N99" s="68"/>
      <c r="O99" s="62"/>
      <c r="P99" s="106"/>
      <c r="Q99" s="62"/>
      <c r="R99" s="62">
        <f t="shared" si="23"/>
        <v>254100</v>
      </c>
      <c r="S99" s="62">
        <f t="shared" si="24"/>
        <v>254100</v>
      </c>
      <c r="T99" s="108">
        <f t="shared" si="25"/>
        <v>253927</v>
      </c>
      <c r="U99" s="108">
        <f t="shared" si="26"/>
        <v>0</v>
      </c>
      <c r="V99" s="109">
        <f t="shared" si="27"/>
        <v>99.93191656828022</v>
      </c>
    </row>
    <row r="100" spans="3:22" s="6" customFormat="1" ht="48.75" customHeight="1" hidden="1">
      <c r="C100" s="48" t="s">
        <v>271</v>
      </c>
      <c r="D100" s="48" t="s">
        <v>269</v>
      </c>
      <c r="E100" s="48" t="s">
        <v>47</v>
      </c>
      <c r="F100" s="47" t="s">
        <v>272</v>
      </c>
      <c r="G100" s="70">
        <f>H100+K100</f>
        <v>0</v>
      </c>
      <c r="H100" s="62">
        <v>0</v>
      </c>
      <c r="I100" s="62"/>
      <c r="J100" s="106" t="e">
        <f t="shared" si="28"/>
        <v>#DIV/0!</v>
      </c>
      <c r="K100" s="62"/>
      <c r="L100" s="62">
        <f>N100+Q100</f>
        <v>0</v>
      </c>
      <c r="M100" s="120"/>
      <c r="N100" s="62"/>
      <c r="O100" s="62"/>
      <c r="P100" s="106"/>
      <c r="Q100" s="62"/>
      <c r="R100" s="62">
        <f t="shared" si="23"/>
        <v>0</v>
      </c>
      <c r="S100" s="62">
        <f t="shared" si="24"/>
        <v>0</v>
      </c>
      <c r="T100" s="108">
        <f t="shared" si="25"/>
        <v>0</v>
      </c>
      <c r="U100" s="108">
        <f t="shared" si="26"/>
        <v>0</v>
      </c>
      <c r="V100" s="109" t="e">
        <f t="shared" si="27"/>
        <v>#DIV/0!</v>
      </c>
    </row>
    <row r="101" spans="3:22" s="6" customFormat="1" ht="30.75" customHeight="1">
      <c r="C101" s="48" t="s">
        <v>270</v>
      </c>
      <c r="D101" s="48" t="s">
        <v>323</v>
      </c>
      <c r="E101" s="48" t="s">
        <v>47</v>
      </c>
      <c r="F101" s="47" t="s">
        <v>273</v>
      </c>
      <c r="G101" s="64">
        <f>SUM(G102:G107)</f>
        <v>1166700</v>
      </c>
      <c r="H101" s="64">
        <v>638500</v>
      </c>
      <c r="I101" s="64">
        <f>SUM(I102:I107)</f>
        <v>275404</v>
      </c>
      <c r="J101" s="106">
        <f t="shared" si="28"/>
        <v>23.60538270335133</v>
      </c>
      <c r="K101" s="64">
        <f aca="true" t="shared" si="33" ref="K101:Q101">SUM(K102:K107)</f>
        <v>0</v>
      </c>
      <c r="L101" s="64">
        <f>SUM(L102:L107)</f>
        <v>0</v>
      </c>
      <c r="M101" s="128">
        <f t="shared" si="33"/>
        <v>0</v>
      </c>
      <c r="N101" s="64">
        <f t="shared" si="33"/>
        <v>0</v>
      </c>
      <c r="O101" s="64">
        <f t="shared" si="33"/>
        <v>0</v>
      </c>
      <c r="P101" s="106"/>
      <c r="Q101" s="64">
        <f t="shared" si="33"/>
        <v>0</v>
      </c>
      <c r="R101" s="62">
        <f t="shared" si="23"/>
        <v>1166700</v>
      </c>
      <c r="S101" s="62">
        <f t="shared" si="24"/>
        <v>638500</v>
      </c>
      <c r="T101" s="108">
        <f t="shared" si="25"/>
        <v>275404</v>
      </c>
      <c r="U101" s="108">
        <f t="shared" si="26"/>
        <v>0</v>
      </c>
      <c r="V101" s="109">
        <f t="shared" si="27"/>
        <v>23.60538270335133</v>
      </c>
    </row>
    <row r="102" spans="3:22" s="6" customFormat="1" ht="56.25" customHeight="1">
      <c r="C102" s="48"/>
      <c r="D102" s="26"/>
      <c r="E102" s="26"/>
      <c r="F102" s="28" t="s">
        <v>396</v>
      </c>
      <c r="G102" s="62">
        <v>193500</v>
      </c>
      <c r="H102" s="62">
        <v>129500</v>
      </c>
      <c r="I102" s="62">
        <v>74563</v>
      </c>
      <c r="J102" s="106">
        <f t="shared" si="28"/>
        <v>38.53385012919897</v>
      </c>
      <c r="K102" s="62"/>
      <c r="L102" s="62"/>
      <c r="M102" s="129"/>
      <c r="N102" s="68"/>
      <c r="O102" s="62"/>
      <c r="P102" s="106"/>
      <c r="Q102" s="62"/>
      <c r="R102" s="62">
        <f t="shared" si="23"/>
        <v>193500</v>
      </c>
      <c r="S102" s="62">
        <f t="shared" si="24"/>
        <v>129500</v>
      </c>
      <c r="T102" s="108">
        <f t="shared" si="25"/>
        <v>74563</v>
      </c>
      <c r="U102" s="108">
        <f t="shared" si="26"/>
        <v>0</v>
      </c>
      <c r="V102" s="109">
        <f t="shared" si="27"/>
        <v>38.53385012919897</v>
      </c>
    </row>
    <row r="103" spans="3:22" s="6" customFormat="1" ht="53.25" customHeight="1">
      <c r="C103" s="48"/>
      <c r="D103" s="26"/>
      <c r="E103" s="48"/>
      <c r="F103" s="28" t="s">
        <v>397</v>
      </c>
      <c r="G103" s="62">
        <v>72000</v>
      </c>
      <c r="H103" s="62">
        <v>36000</v>
      </c>
      <c r="I103" s="62">
        <v>18916</v>
      </c>
      <c r="J103" s="106">
        <f t="shared" si="28"/>
        <v>26.272222222222226</v>
      </c>
      <c r="K103" s="62"/>
      <c r="L103" s="62"/>
      <c r="M103" s="129"/>
      <c r="N103" s="68"/>
      <c r="O103" s="62"/>
      <c r="P103" s="106"/>
      <c r="Q103" s="62"/>
      <c r="R103" s="62">
        <f t="shared" si="23"/>
        <v>72000</v>
      </c>
      <c r="S103" s="62">
        <f t="shared" si="24"/>
        <v>36000</v>
      </c>
      <c r="T103" s="108">
        <f t="shared" si="25"/>
        <v>18916</v>
      </c>
      <c r="U103" s="108">
        <f t="shared" si="26"/>
        <v>0</v>
      </c>
      <c r="V103" s="109">
        <f t="shared" si="27"/>
        <v>26.272222222222226</v>
      </c>
    </row>
    <row r="104" spans="3:22" s="6" customFormat="1" ht="51.75" customHeight="1">
      <c r="C104" s="48"/>
      <c r="D104" s="26"/>
      <c r="E104" s="26"/>
      <c r="F104" s="28" t="s">
        <v>398</v>
      </c>
      <c r="G104" s="62">
        <v>682200</v>
      </c>
      <c r="H104" s="62">
        <v>344000</v>
      </c>
      <c r="I104" s="62">
        <v>131778</v>
      </c>
      <c r="J104" s="106">
        <f t="shared" si="28"/>
        <v>19.316622691292874</v>
      </c>
      <c r="K104" s="62"/>
      <c r="L104" s="62"/>
      <c r="M104" s="129"/>
      <c r="N104" s="68"/>
      <c r="O104" s="62"/>
      <c r="P104" s="106"/>
      <c r="Q104" s="62"/>
      <c r="R104" s="62">
        <f t="shared" si="23"/>
        <v>682200</v>
      </c>
      <c r="S104" s="62">
        <f t="shared" si="24"/>
        <v>344000</v>
      </c>
      <c r="T104" s="108">
        <f t="shared" si="25"/>
        <v>131778</v>
      </c>
      <c r="U104" s="108">
        <f t="shared" si="26"/>
        <v>0</v>
      </c>
      <c r="V104" s="109">
        <f t="shared" si="27"/>
        <v>19.316622691292874</v>
      </c>
    </row>
    <row r="105" spans="3:22" s="6" customFormat="1" ht="51.75" customHeight="1">
      <c r="C105" s="48"/>
      <c r="D105" s="26"/>
      <c r="E105" s="26"/>
      <c r="F105" s="28" t="s">
        <v>433</v>
      </c>
      <c r="G105" s="62">
        <v>180000</v>
      </c>
      <c r="H105" s="62">
        <v>90000</v>
      </c>
      <c r="I105" s="62">
        <v>26252</v>
      </c>
      <c r="J105" s="106">
        <f t="shared" si="28"/>
        <v>14.584444444444443</v>
      </c>
      <c r="K105" s="62"/>
      <c r="L105" s="62"/>
      <c r="M105" s="129"/>
      <c r="N105" s="68"/>
      <c r="O105" s="62"/>
      <c r="P105" s="106"/>
      <c r="Q105" s="62"/>
      <c r="R105" s="62">
        <f t="shared" si="23"/>
        <v>180000</v>
      </c>
      <c r="S105" s="62">
        <f t="shared" si="24"/>
        <v>90000</v>
      </c>
      <c r="T105" s="108">
        <f t="shared" si="25"/>
        <v>26252</v>
      </c>
      <c r="U105" s="108">
        <f t="shared" si="26"/>
        <v>0</v>
      </c>
      <c r="V105" s="109">
        <f t="shared" si="27"/>
        <v>14.584444444444443</v>
      </c>
    </row>
    <row r="106" spans="3:22" s="6" customFormat="1" ht="55.5" customHeight="1">
      <c r="C106" s="48"/>
      <c r="D106" s="26"/>
      <c r="E106" s="48"/>
      <c r="F106" s="28" t="s">
        <v>399</v>
      </c>
      <c r="G106" s="62">
        <v>39000</v>
      </c>
      <c r="H106" s="62">
        <v>39000</v>
      </c>
      <c r="I106" s="62">
        <v>23895</v>
      </c>
      <c r="J106" s="106">
        <f t="shared" si="28"/>
        <v>61.26923076923077</v>
      </c>
      <c r="K106" s="62"/>
      <c r="L106" s="62"/>
      <c r="M106" s="129"/>
      <c r="N106" s="68"/>
      <c r="O106" s="62"/>
      <c r="P106" s="106"/>
      <c r="Q106" s="62"/>
      <c r="R106" s="62">
        <f t="shared" si="23"/>
        <v>39000</v>
      </c>
      <c r="S106" s="62">
        <f t="shared" si="24"/>
        <v>39000</v>
      </c>
      <c r="T106" s="108">
        <f t="shared" si="25"/>
        <v>23895</v>
      </c>
      <c r="U106" s="108">
        <f t="shared" si="26"/>
        <v>0</v>
      </c>
      <c r="V106" s="109">
        <f t="shared" si="27"/>
        <v>61.26923076923077</v>
      </c>
    </row>
    <row r="107" spans="3:22" s="6" customFormat="1" ht="53.25" customHeight="1" hidden="1">
      <c r="C107" s="48"/>
      <c r="D107" s="26"/>
      <c r="E107" s="48"/>
      <c r="F107" s="28" t="s">
        <v>454</v>
      </c>
      <c r="G107" s="62">
        <f>H107+K107</f>
        <v>0</v>
      </c>
      <c r="H107" s="62"/>
      <c r="I107" s="62"/>
      <c r="J107" s="106" t="e">
        <f t="shared" si="28"/>
        <v>#DIV/0!</v>
      </c>
      <c r="K107" s="62"/>
      <c r="L107" s="62">
        <f>N107+Q107</f>
        <v>0</v>
      </c>
      <c r="M107" s="129"/>
      <c r="N107" s="68"/>
      <c r="O107" s="62"/>
      <c r="P107" s="106" t="e">
        <f>N107/L107*100</f>
        <v>#DIV/0!</v>
      </c>
      <c r="Q107" s="62"/>
      <c r="R107" s="62">
        <f t="shared" si="23"/>
        <v>0</v>
      </c>
      <c r="S107" s="62">
        <f t="shared" si="24"/>
        <v>0</v>
      </c>
      <c r="T107" s="108">
        <f t="shared" si="25"/>
        <v>0</v>
      </c>
      <c r="U107" s="108">
        <f t="shared" si="26"/>
        <v>0</v>
      </c>
      <c r="V107" s="109" t="e">
        <f t="shared" si="27"/>
        <v>#DIV/0!</v>
      </c>
    </row>
    <row r="108" spans="3:22" s="14" customFormat="1" ht="29.25" customHeight="1">
      <c r="C108" s="51"/>
      <c r="D108" s="21"/>
      <c r="E108" s="51"/>
      <c r="F108" s="23" t="s">
        <v>213</v>
      </c>
      <c r="G108" s="63">
        <f>G109+G110+G111+G112+G113+G115+G117+G119+G121+G122+G123+G124+G125+G126+G127+G129+G130+G131+G132+G133+G134+G135+G137+G138+G142+G145+G147+G149+G151+G154+G160+G169+G163+G164+G128+G136</f>
        <v>69599214</v>
      </c>
      <c r="H108" s="63">
        <f>H109+H110+H111+H112+H113+H115+H117+H119+H121+H122+H123+H124+H125+H126+H127+H129+H130+H131+H132+H133+H134+H135+H137+H138+H142+H145+H147+H149+H151+H154+H160+H169+H163+H164+H128+H136</f>
        <v>33676272</v>
      </c>
      <c r="I108" s="63">
        <f>I109+I110+I111+I112+I113+I115+I117+I119+I121+I122+I123+I124+I125+I126+I127+I129+I130+I131+I132+I133+I134+I135+I137+I138+I142+I145+I147+I149+I151+I154+I160+I169+I163+I164+I128+I136</f>
        <v>28971377</v>
      </c>
      <c r="J108" s="106">
        <f t="shared" si="28"/>
        <v>41.62601175352354</v>
      </c>
      <c r="K108" s="63">
        <f>K109+K110+K111+K112+K113+K115+K117+K119+K121+K122+K123+K124+K125+K126+K127+K129+K130+K131+K132+K133+K134+K135+K137+K138+K142+K145+K147+K149+K151+K154+K160+K169+K163+K164+K128+K136</f>
        <v>0</v>
      </c>
      <c r="L108" s="63">
        <f>L109+L110+L111+L112+L113+L115+L117+L119+L121+L122+L123+L124+L125+L126+L127+L129+L130+L131+L132+L133+L134+L135+L137+L138+L142+L145+L147+L149+L151+L154+L160+L169+L163+L164+L128+L136</f>
        <v>566342.03</v>
      </c>
      <c r="M108" s="130">
        <f>M109+M110+M111+M112+M113+M115+M117+M119+M121+M122+M123+M124+M125+M126+M127+M129+M130+M131+M132+M133+M134+M135+M137+M138+M142+M145+M147+M149+M151+M154+M160+M169+M163+M164+M128+M136</f>
        <v>219542.03</v>
      </c>
      <c r="N108" s="63">
        <f>N109+N110+N111+N112+N113+N115+N117+N119+N121+N122+N123+N124+N125+N126+N127+N129+N130+N131+N132+N133+N134+N135+N137+N138+N142+N145+N147+N149+N151+N154+N160+N169+N163+N164+N128+N136</f>
        <v>128072</v>
      </c>
      <c r="O108" s="63">
        <f>O109+O110+O111+O112+O113+O115+O117+O119+O121+O122+O123+O124+O125+O126+O127+O129+O130+O131+O132+O133+O134+O135+O137+O138+O142+O145+O147+O149+O151+O154+O160+O169+O163+O164+O128+O136</f>
        <v>0</v>
      </c>
      <c r="P108" s="106">
        <f>N108/L108*100</f>
        <v>22.613896411679</v>
      </c>
      <c r="Q108" s="63">
        <f>Q109+Q110+Q111+Q112+Q113+Q115+Q117+Q119+Q121+Q122+Q123+Q124+Q125+Q126+Q127+Q129+Q130+Q131+Q132+Q133+Q134+Q135+Q137+Q138+Q142+Q145+Q147+Q149+Q151+Q154+Q160+Q169+Q163+Q164+Q128+Q136</f>
        <v>0</v>
      </c>
      <c r="R108" s="62">
        <f t="shared" si="23"/>
        <v>70165556.03</v>
      </c>
      <c r="S108" s="62">
        <f t="shared" si="24"/>
        <v>33895814.03</v>
      </c>
      <c r="T108" s="108">
        <f t="shared" si="25"/>
        <v>29099449</v>
      </c>
      <c r="U108" s="108">
        <f t="shared" si="26"/>
        <v>0</v>
      </c>
      <c r="V108" s="109">
        <f t="shared" si="27"/>
        <v>41.47255526281048</v>
      </c>
    </row>
    <row r="109" spans="3:22" s="6" customFormat="1" ht="59.25" customHeight="1">
      <c r="C109" s="26" t="s">
        <v>146</v>
      </c>
      <c r="D109" s="26" t="s">
        <v>87</v>
      </c>
      <c r="E109" s="26" t="s">
        <v>49</v>
      </c>
      <c r="F109" s="35" t="s">
        <v>455</v>
      </c>
      <c r="G109" s="62">
        <v>3900208.68</v>
      </c>
      <c r="H109" s="62">
        <v>3033711.68</v>
      </c>
      <c r="I109" s="62">
        <v>2726922</v>
      </c>
      <c r="J109" s="106">
        <f t="shared" si="28"/>
        <v>69.91733580778555</v>
      </c>
      <c r="K109" s="62"/>
      <c r="L109" s="62"/>
      <c r="M109" s="120"/>
      <c r="N109" s="68"/>
      <c r="O109" s="62"/>
      <c r="P109" s="62"/>
      <c r="Q109" s="62"/>
      <c r="R109" s="62">
        <f t="shared" si="23"/>
        <v>3900208.68</v>
      </c>
      <c r="S109" s="62">
        <f t="shared" si="24"/>
        <v>3033711.68</v>
      </c>
      <c r="T109" s="108">
        <f t="shared" si="25"/>
        <v>2726922</v>
      </c>
      <c r="U109" s="108">
        <f t="shared" si="26"/>
        <v>0</v>
      </c>
      <c r="V109" s="109">
        <f t="shared" si="27"/>
        <v>69.91733580778555</v>
      </c>
    </row>
    <row r="110" spans="3:22" s="6" customFormat="1" ht="59.25" customHeight="1">
      <c r="C110" s="26" t="s">
        <v>147</v>
      </c>
      <c r="D110" s="26" t="s">
        <v>48</v>
      </c>
      <c r="E110" s="26" t="s">
        <v>46</v>
      </c>
      <c r="F110" s="34" t="s">
        <v>456</v>
      </c>
      <c r="G110" s="62">
        <v>1663791.32</v>
      </c>
      <c r="H110" s="62">
        <v>1463791.32</v>
      </c>
      <c r="I110" s="62">
        <v>911240</v>
      </c>
      <c r="J110" s="106">
        <f t="shared" si="28"/>
        <v>54.76888772325125</v>
      </c>
      <c r="K110" s="62"/>
      <c r="L110" s="62"/>
      <c r="M110" s="120"/>
      <c r="N110" s="68"/>
      <c r="O110" s="62"/>
      <c r="P110" s="62"/>
      <c r="Q110" s="62"/>
      <c r="R110" s="62">
        <f t="shared" si="23"/>
        <v>1663791.32</v>
      </c>
      <c r="S110" s="62">
        <f t="shared" si="24"/>
        <v>1463791.32</v>
      </c>
      <c r="T110" s="108">
        <f t="shared" si="25"/>
        <v>911240</v>
      </c>
      <c r="U110" s="108">
        <f t="shared" si="26"/>
        <v>0</v>
      </c>
      <c r="V110" s="109">
        <f t="shared" si="27"/>
        <v>54.76888772325125</v>
      </c>
    </row>
    <row r="111" spans="3:22" s="6" customFormat="1" ht="82.5" customHeight="1">
      <c r="C111" s="26" t="s">
        <v>148</v>
      </c>
      <c r="D111" s="26" t="s">
        <v>50</v>
      </c>
      <c r="E111" s="26" t="s">
        <v>49</v>
      </c>
      <c r="F111" s="35" t="s">
        <v>457</v>
      </c>
      <c r="G111" s="62">
        <v>1400</v>
      </c>
      <c r="H111" s="62">
        <v>1400</v>
      </c>
      <c r="I111" s="62">
        <v>0</v>
      </c>
      <c r="J111" s="106">
        <f t="shared" si="28"/>
        <v>0</v>
      </c>
      <c r="K111" s="62"/>
      <c r="L111" s="62"/>
      <c r="M111" s="120"/>
      <c r="N111" s="68"/>
      <c r="O111" s="62"/>
      <c r="P111" s="62"/>
      <c r="Q111" s="62"/>
      <c r="R111" s="62">
        <f t="shared" si="23"/>
        <v>1400</v>
      </c>
      <c r="S111" s="62">
        <f t="shared" si="24"/>
        <v>1400</v>
      </c>
      <c r="T111" s="108">
        <f t="shared" si="25"/>
        <v>0</v>
      </c>
      <c r="U111" s="108">
        <f t="shared" si="26"/>
        <v>0</v>
      </c>
      <c r="V111" s="109">
        <f t="shared" si="27"/>
        <v>0</v>
      </c>
    </row>
    <row r="112" spans="3:22" s="52" customFormat="1" ht="73.5" customHeight="1">
      <c r="C112" s="26" t="s">
        <v>149</v>
      </c>
      <c r="D112" s="26" t="s">
        <v>51</v>
      </c>
      <c r="E112" s="26" t="s">
        <v>46</v>
      </c>
      <c r="F112" s="34" t="s">
        <v>458</v>
      </c>
      <c r="G112" s="62">
        <v>300</v>
      </c>
      <c r="H112" s="62">
        <v>300</v>
      </c>
      <c r="I112" s="62">
        <v>0</v>
      </c>
      <c r="J112" s="106">
        <f t="shared" si="28"/>
        <v>0</v>
      </c>
      <c r="K112" s="62"/>
      <c r="L112" s="62"/>
      <c r="M112" s="120"/>
      <c r="N112" s="68"/>
      <c r="O112" s="62"/>
      <c r="P112" s="62"/>
      <c r="Q112" s="62"/>
      <c r="R112" s="62">
        <f t="shared" si="23"/>
        <v>300</v>
      </c>
      <c r="S112" s="62">
        <f t="shared" si="24"/>
        <v>300</v>
      </c>
      <c r="T112" s="108">
        <f t="shared" si="25"/>
        <v>0</v>
      </c>
      <c r="U112" s="108">
        <f t="shared" si="26"/>
        <v>0</v>
      </c>
      <c r="V112" s="109">
        <f t="shared" si="27"/>
        <v>0</v>
      </c>
    </row>
    <row r="113" spans="3:22" s="52" customFormat="1" ht="40.5" customHeight="1">
      <c r="C113" s="26" t="s">
        <v>152</v>
      </c>
      <c r="D113" s="26" t="s">
        <v>99</v>
      </c>
      <c r="E113" s="26" t="s">
        <v>49</v>
      </c>
      <c r="F113" s="34" t="s">
        <v>150</v>
      </c>
      <c r="G113" s="64">
        <f>G114</f>
        <v>20000</v>
      </c>
      <c r="H113" s="64">
        <f>H114</f>
        <v>9800</v>
      </c>
      <c r="I113" s="64">
        <f>I114</f>
        <v>6276</v>
      </c>
      <c r="J113" s="106">
        <f t="shared" si="28"/>
        <v>31.380000000000003</v>
      </c>
      <c r="K113" s="64">
        <f aca="true" t="shared" si="34" ref="K113:Q113">K114</f>
        <v>0</v>
      </c>
      <c r="L113" s="64">
        <f t="shared" si="34"/>
        <v>0</v>
      </c>
      <c r="M113" s="128">
        <f t="shared" si="34"/>
        <v>0</v>
      </c>
      <c r="N113" s="64">
        <f t="shared" si="34"/>
        <v>0</v>
      </c>
      <c r="O113" s="64">
        <f t="shared" si="34"/>
        <v>0</v>
      </c>
      <c r="P113" s="64">
        <f t="shared" si="34"/>
        <v>0</v>
      </c>
      <c r="Q113" s="64">
        <f t="shared" si="34"/>
        <v>0</v>
      </c>
      <c r="R113" s="62">
        <f t="shared" si="23"/>
        <v>20000</v>
      </c>
      <c r="S113" s="62">
        <f t="shared" si="24"/>
        <v>9800</v>
      </c>
      <c r="T113" s="108">
        <f t="shared" si="25"/>
        <v>6276</v>
      </c>
      <c r="U113" s="108">
        <f t="shared" si="26"/>
        <v>0</v>
      </c>
      <c r="V113" s="109">
        <f t="shared" si="27"/>
        <v>31.380000000000003</v>
      </c>
    </row>
    <row r="114" spans="3:22" s="52" customFormat="1" ht="26.25" customHeight="1">
      <c r="C114" s="26"/>
      <c r="D114" s="26"/>
      <c r="E114" s="26"/>
      <c r="F114" s="36" t="s">
        <v>339</v>
      </c>
      <c r="G114" s="62">
        <v>20000</v>
      </c>
      <c r="H114" s="62">
        <v>9800</v>
      </c>
      <c r="I114" s="66">
        <v>6276</v>
      </c>
      <c r="J114" s="106">
        <f t="shared" si="28"/>
        <v>31.380000000000003</v>
      </c>
      <c r="K114" s="66"/>
      <c r="L114" s="62"/>
      <c r="M114" s="132"/>
      <c r="N114" s="67"/>
      <c r="O114" s="66"/>
      <c r="P114" s="66"/>
      <c r="Q114" s="66"/>
      <c r="R114" s="62">
        <f t="shared" si="23"/>
        <v>20000</v>
      </c>
      <c r="S114" s="62">
        <f t="shared" si="24"/>
        <v>9800</v>
      </c>
      <c r="T114" s="108">
        <f t="shared" si="25"/>
        <v>6276</v>
      </c>
      <c r="U114" s="108">
        <f t="shared" si="26"/>
        <v>0</v>
      </c>
      <c r="V114" s="109">
        <f t="shared" si="27"/>
        <v>31.380000000000003</v>
      </c>
    </row>
    <row r="115" spans="3:22" s="52" customFormat="1" ht="42.75" customHeight="1">
      <c r="C115" s="26" t="s">
        <v>153</v>
      </c>
      <c r="D115" s="26" t="s">
        <v>154</v>
      </c>
      <c r="E115" s="26" t="s">
        <v>44</v>
      </c>
      <c r="F115" s="34" t="s">
        <v>151</v>
      </c>
      <c r="G115" s="64">
        <f>G116</f>
        <v>187800</v>
      </c>
      <c r="H115" s="64">
        <f>H116</f>
        <v>92980</v>
      </c>
      <c r="I115" s="64">
        <f>I116</f>
        <v>84213</v>
      </c>
      <c r="J115" s="106">
        <f t="shared" si="28"/>
        <v>44.84185303514377</v>
      </c>
      <c r="K115" s="64">
        <f aca="true" t="shared" si="35" ref="K115:Q115">K116</f>
        <v>0</v>
      </c>
      <c r="L115" s="64">
        <f t="shared" si="35"/>
        <v>0</v>
      </c>
      <c r="M115" s="128">
        <f t="shared" si="35"/>
        <v>0</v>
      </c>
      <c r="N115" s="64">
        <f t="shared" si="35"/>
        <v>0</v>
      </c>
      <c r="O115" s="64">
        <f t="shared" si="35"/>
        <v>0</v>
      </c>
      <c r="P115" s="64">
        <f t="shared" si="35"/>
        <v>0</v>
      </c>
      <c r="Q115" s="64">
        <f t="shared" si="35"/>
        <v>0</v>
      </c>
      <c r="R115" s="62">
        <f t="shared" si="23"/>
        <v>187800</v>
      </c>
      <c r="S115" s="62">
        <f t="shared" si="24"/>
        <v>92980</v>
      </c>
      <c r="T115" s="108">
        <f t="shared" si="25"/>
        <v>84213</v>
      </c>
      <c r="U115" s="108">
        <f t="shared" si="26"/>
        <v>0</v>
      </c>
      <c r="V115" s="109">
        <f t="shared" si="27"/>
        <v>44.84185303514377</v>
      </c>
    </row>
    <row r="116" spans="3:22" s="53" customFormat="1" ht="31.5" customHeight="1">
      <c r="C116" s="11"/>
      <c r="D116" s="11"/>
      <c r="E116" s="11"/>
      <c r="F116" s="28" t="s">
        <v>339</v>
      </c>
      <c r="G116" s="62">
        <v>187800</v>
      </c>
      <c r="H116" s="62">
        <v>92980</v>
      </c>
      <c r="I116" s="62">
        <v>84213</v>
      </c>
      <c r="J116" s="106">
        <f t="shared" si="28"/>
        <v>44.84185303514377</v>
      </c>
      <c r="K116" s="66"/>
      <c r="L116" s="62"/>
      <c r="M116" s="132"/>
      <c r="N116" s="67"/>
      <c r="O116" s="66"/>
      <c r="P116" s="66"/>
      <c r="Q116" s="66"/>
      <c r="R116" s="62">
        <f t="shared" si="23"/>
        <v>187800</v>
      </c>
      <c r="S116" s="62">
        <f t="shared" si="24"/>
        <v>92980</v>
      </c>
      <c r="T116" s="108">
        <f t="shared" si="25"/>
        <v>84213</v>
      </c>
      <c r="U116" s="108">
        <f t="shared" si="26"/>
        <v>0</v>
      </c>
      <c r="V116" s="109">
        <f t="shared" si="27"/>
        <v>44.84185303514377</v>
      </c>
    </row>
    <row r="117" spans="3:22" s="6" customFormat="1" ht="44.25" customHeight="1">
      <c r="C117" s="26" t="s">
        <v>156</v>
      </c>
      <c r="D117" s="26" t="s">
        <v>88</v>
      </c>
      <c r="E117" s="26" t="s">
        <v>44</v>
      </c>
      <c r="F117" s="35" t="s">
        <v>155</v>
      </c>
      <c r="G117" s="64">
        <f>G118</f>
        <v>2754000</v>
      </c>
      <c r="H117" s="64">
        <f>H118</f>
        <v>1041000</v>
      </c>
      <c r="I117" s="64">
        <f>I118</f>
        <v>832065</v>
      </c>
      <c r="J117" s="106">
        <f t="shared" si="28"/>
        <v>30.212962962962962</v>
      </c>
      <c r="K117" s="64">
        <f aca="true" t="shared" si="36" ref="K117:Q117">K118</f>
        <v>0</v>
      </c>
      <c r="L117" s="64">
        <f t="shared" si="36"/>
        <v>0</v>
      </c>
      <c r="M117" s="128">
        <f t="shared" si="36"/>
        <v>0</v>
      </c>
      <c r="N117" s="64">
        <f t="shared" si="36"/>
        <v>0</v>
      </c>
      <c r="O117" s="64">
        <f t="shared" si="36"/>
        <v>0</v>
      </c>
      <c r="P117" s="64">
        <f t="shared" si="36"/>
        <v>0</v>
      </c>
      <c r="Q117" s="64">
        <f t="shared" si="36"/>
        <v>0</v>
      </c>
      <c r="R117" s="62">
        <f t="shared" si="23"/>
        <v>2754000</v>
      </c>
      <c r="S117" s="62">
        <f t="shared" si="24"/>
        <v>1041000</v>
      </c>
      <c r="T117" s="108">
        <f t="shared" si="25"/>
        <v>832065</v>
      </c>
      <c r="U117" s="108">
        <f t="shared" si="26"/>
        <v>0</v>
      </c>
      <c r="V117" s="109">
        <f t="shared" si="27"/>
        <v>30.212962962962962</v>
      </c>
    </row>
    <row r="118" spans="3:22" s="7" customFormat="1" ht="30.75" customHeight="1">
      <c r="C118" s="11"/>
      <c r="D118" s="11"/>
      <c r="E118" s="11"/>
      <c r="F118" s="28" t="s">
        <v>339</v>
      </c>
      <c r="G118" s="62">
        <v>2754000</v>
      </c>
      <c r="H118" s="62">
        <v>1041000</v>
      </c>
      <c r="I118" s="62">
        <v>832065</v>
      </c>
      <c r="J118" s="106">
        <f t="shared" si="28"/>
        <v>30.212962962962962</v>
      </c>
      <c r="K118" s="66"/>
      <c r="L118" s="62"/>
      <c r="M118" s="129"/>
      <c r="N118" s="67"/>
      <c r="O118" s="66"/>
      <c r="P118" s="66"/>
      <c r="Q118" s="66"/>
      <c r="R118" s="62">
        <f t="shared" si="23"/>
        <v>2754000</v>
      </c>
      <c r="S118" s="62">
        <f t="shared" si="24"/>
        <v>1041000</v>
      </c>
      <c r="T118" s="108">
        <f t="shared" si="25"/>
        <v>832065</v>
      </c>
      <c r="U118" s="108">
        <f t="shared" si="26"/>
        <v>0</v>
      </c>
      <c r="V118" s="109">
        <f t="shared" si="27"/>
        <v>30.212962962962962</v>
      </c>
    </row>
    <row r="119" spans="3:22" s="6" customFormat="1" ht="44.25" customHeight="1">
      <c r="C119" s="26" t="s">
        <v>158</v>
      </c>
      <c r="D119" s="26" t="s">
        <v>52</v>
      </c>
      <c r="E119" s="26" t="s">
        <v>44</v>
      </c>
      <c r="F119" s="35" t="s">
        <v>157</v>
      </c>
      <c r="G119" s="64">
        <f>G120</f>
        <v>90000</v>
      </c>
      <c r="H119" s="64">
        <f>H120</f>
        <v>70600</v>
      </c>
      <c r="I119" s="64">
        <f>I120</f>
        <v>70590</v>
      </c>
      <c r="J119" s="106">
        <f t="shared" si="28"/>
        <v>78.43333333333334</v>
      </c>
      <c r="K119" s="64">
        <f aca="true" t="shared" si="37" ref="K119:Q119">K120</f>
        <v>0</v>
      </c>
      <c r="L119" s="64">
        <f t="shared" si="37"/>
        <v>0</v>
      </c>
      <c r="M119" s="128">
        <f t="shared" si="37"/>
        <v>0</v>
      </c>
      <c r="N119" s="64">
        <f t="shared" si="37"/>
        <v>0</v>
      </c>
      <c r="O119" s="64">
        <f t="shared" si="37"/>
        <v>0</v>
      </c>
      <c r="P119" s="64">
        <f t="shared" si="37"/>
        <v>0</v>
      </c>
      <c r="Q119" s="64">
        <f t="shared" si="37"/>
        <v>0</v>
      </c>
      <c r="R119" s="62">
        <f t="shared" si="23"/>
        <v>90000</v>
      </c>
      <c r="S119" s="62">
        <f t="shared" si="24"/>
        <v>70600</v>
      </c>
      <c r="T119" s="108">
        <f t="shared" si="25"/>
        <v>70590</v>
      </c>
      <c r="U119" s="108">
        <f t="shared" si="26"/>
        <v>0</v>
      </c>
      <c r="V119" s="109">
        <f t="shared" si="27"/>
        <v>78.43333333333334</v>
      </c>
    </row>
    <row r="120" spans="3:22" s="7" customFormat="1" ht="29.25" customHeight="1">
      <c r="C120" s="11"/>
      <c r="D120" s="11"/>
      <c r="E120" s="11"/>
      <c r="F120" s="28" t="s">
        <v>339</v>
      </c>
      <c r="G120" s="62">
        <v>90000</v>
      </c>
      <c r="H120" s="62">
        <v>70600</v>
      </c>
      <c r="I120" s="62">
        <v>70590</v>
      </c>
      <c r="J120" s="106">
        <f t="shared" si="28"/>
        <v>78.43333333333334</v>
      </c>
      <c r="K120" s="66"/>
      <c r="L120" s="62"/>
      <c r="M120" s="129"/>
      <c r="N120" s="67"/>
      <c r="O120" s="66"/>
      <c r="P120" s="66"/>
      <c r="Q120" s="66"/>
      <c r="R120" s="62">
        <f t="shared" si="23"/>
        <v>90000</v>
      </c>
      <c r="S120" s="62">
        <f t="shared" si="24"/>
        <v>70600</v>
      </c>
      <c r="T120" s="108">
        <f t="shared" si="25"/>
        <v>70590</v>
      </c>
      <c r="U120" s="108">
        <f t="shared" si="26"/>
        <v>0</v>
      </c>
      <c r="V120" s="109">
        <f t="shared" si="27"/>
        <v>78.43333333333334</v>
      </c>
    </row>
    <row r="121" spans="3:22" s="6" customFormat="1" ht="36.75" customHeight="1">
      <c r="C121" s="26" t="s">
        <v>159</v>
      </c>
      <c r="D121" s="26" t="s">
        <v>54</v>
      </c>
      <c r="E121" s="26" t="s">
        <v>45</v>
      </c>
      <c r="F121" s="34" t="s">
        <v>459</v>
      </c>
      <c r="G121" s="62">
        <v>500000</v>
      </c>
      <c r="H121" s="62">
        <v>233920</v>
      </c>
      <c r="I121" s="62">
        <v>148169</v>
      </c>
      <c r="J121" s="106">
        <f t="shared" si="28"/>
        <v>29.6338</v>
      </c>
      <c r="K121" s="62"/>
      <c r="L121" s="62"/>
      <c r="M121" s="120"/>
      <c r="N121" s="68"/>
      <c r="O121" s="62"/>
      <c r="P121" s="62"/>
      <c r="Q121" s="62"/>
      <c r="R121" s="62">
        <f t="shared" si="23"/>
        <v>500000</v>
      </c>
      <c r="S121" s="62">
        <f t="shared" si="24"/>
        <v>233920</v>
      </c>
      <c r="T121" s="108">
        <f t="shared" si="25"/>
        <v>148169</v>
      </c>
      <c r="U121" s="108">
        <f t="shared" si="26"/>
        <v>0</v>
      </c>
      <c r="V121" s="109">
        <f t="shared" si="27"/>
        <v>29.6338</v>
      </c>
    </row>
    <row r="122" spans="3:22" s="6" customFormat="1" ht="36.75" customHeight="1">
      <c r="C122" s="26" t="s">
        <v>160</v>
      </c>
      <c r="D122" s="26" t="s">
        <v>55</v>
      </c>
      <c r="E122" s="26" t="s">
        <v>45</v>
      </c>
      <c r="F122" s="34" t="s">
        <v>460</v>
      </c>
      <c r="G122" s="62">
        <v>170000</v>
      </c>
      <c r="H122" s="62">
        <v>50000</v>
      </c>
      <c r="I122" s="62">
        <v>18920</v>
      </c>
      <c r="J122" s="106">
        <f t="shared" si="28"/>
        <v>11.129411764705882</v>
      </c>
      <c r="K122" s="62"/>
      <c r="L122" s="62"/>
      <c r="M122" s="120"/>
      <c r="N122" s="68"/>
      <c r="O122" s="62"/>
      <c r="P122" s="62"/>
      <c r="Q122" s="62"/>
      <c r="R122" s="62">
        <f t="shared" si="23"/>
        <v>170000</v>
      </c>
      <c r="S122" s="62">
        <f t="shared" si="24"/>
        <v>50000</v>
      </c>
      <c r="T122" s="108">
        <f t="shared" si="25"/>
        <v>18920</v>
      </c>
      <c r="U122" s="108">
        <f t="shared" si="26"/>
        <v>0</v>
      </c>
      <c r="V122" s="109">
        <f t="shared" si="27"/>
        <v>11.129411764705882</v>
      </c>
    </row>
    <row r="123" spans="3:22" s="6" customFormat="1" ht="42.75" customHeight="1">
      <c r="C123" s="26" t="s">
        <v>161</v>
      </c>
      <c r="D123" s="26" t="s">
        <v>56</v>
      </c>
      <c r="E123" s="26" t="s">
        <v>45</v>
      </c>
      <c r="F123" s="34" t="s">
        <v>461</v>
      </c>
      <c r="G123" s="62">
        <v>15262700</v>
      </c>
      <c r="H123" s="62">
        <v>7481919</v>
      </c>
      <c r="I123" s="62">
        <v>7199500</v>
      </c>
      <c r="J123" s="106">
        <f t="shared" si="28"/>
        <v>47.170553047625916</v>
      </c>
      <c r="K123" s="62"/>
      <c r="L123" s="62"/>
      <c r="M123" s="120"/>
      <c r="N123" s="68"/>
      <c r="O123" s="62"/>
      <c r="P123" s="62"/>
      <c r="Q123" s="62"/>
      <c r="R123" s="62">
        <f t="shared" si="23"/>
        <v>15262700</v>
      </c>
      <c r="S123" s="62">
        <f t="shared" si="24"/>
        <v>7481919</v>
      </c>
      <c r="T123" s="108">
        <f t="shared" si="25"/>
        <v>7199500</v>
      </c>
      <c r="U123" s="108">
        <f t="shared" si="26"/>
        <v>0</v>
      </c>
      <c r="V123" s="109">
        <f t="shared" si="27"/>
        <v>47.170553047625916</v>
      </c>
    </row>
    <row r="124" spans="3:22" s="6" customFormat="1" ht="54.75" customHeight="1">
      <c r="C124" s="26" t="s">
        <v>162</v>
      </c>
      <c r="D124" s="26" t="s">
        <v>57</v>
      </c>
      <c r="E124" s="26" t="s">
        <v>45</v>
      </c>
      <c r="F124" s="34" t="s">
        <v>462</v>
      </c>
      <c r="G124" s="62">
        <v>4600000</v>
      </c>
      <c r="H124" s="62">
        <v>2100000</v>
      </c>
      <c r="I124" s="62">
        <v>1599129</v>
      </c>
      <c r="J124" s="106">
        <f t="shared" si="28"/>
        <v>34.76367391304348</v>
      </c>
      <c r="K124" s="62"/>
      <c r="L124" s="62"/>
      <c r="M124" s="120"/>
      <c r="N124" s="68"/>
      <c r="O124" s="62"/>
      <c r="P124" s="62"/>
      <c r="Q124" s="62"/>
      <c r="R124" s="62">
        <f t="shared" si="23"/>
        <v>4600000</v>
      </c>
      <c r="S124" s="62">
        <f t="shared" si="24"/>
        <v>2100000</v>
      </c>
      <c r="T124" s="108">
        <f t="shared" si="25"/>
        <v>1599129</v>
      </c>
      <c r="U124" s="108">
        <f t="shared" si="26"/>
        <v>0</v>
      </c>
      <c r="V124" s="109">
        <f t="shared" si="27"/>
        <v>34.76367391304348</v>
      </c>
    </row>
    <row r="125" spans="3:22" s="6" customFormat="1" ht="39.75" customHeight="1">
      <c r="C125" s="26" t="s">
        <v>163</v>
      </c>
      <c r="D125" s="26" t="s">
        <v>58</v>
      </c>
      <c r="E125" s="26" t="s">
        <v>45</v>
      </c>
      <c r="F125" s="34" t="s">
        <v>463</v>
      </c>
      <c r="G125" s="62">
        <v>4500000</v>
      </c>
      <c r="H125" s="62">
        <v>2145000</v>
      </c>
      <c r="I125" s="62">
        <v>1850351</v>
      </c>
      <c r="J125" s="106">
        <f t="shared" si="28"/>
        <v>41.11891111111111</v>
      </c>
      <c r="K125" s="62"/>
      <c r="L125" s="62"/>
      <c r="M125" s="120"/>
      <c r="N125" s="68"/>
      <c r="O125" s="62"/>
      <c r="P125" s="62"/>
      <c r="Q125" s="62"/>
      <c r="R125" s="62">
        <f t="shared" si="23"/>
        <v>4500000</v>
      </c>
      <c r="S125" s="62">
        <f t="shared" si="24"/>
        <v>2145000</v>
      </c>
      <c r="T125" s="108">
        <f t="shared" si="25"/>
        <v>1850351</v>
      </c>
      <c r="U125" s="108">
        <f t="shared" si="26"/>
        <v>0</v>
      </c>
      <c r="V125" s="109">
        <f t="shared" si="27"/>
        <v>41.11891111111111</v>
      </c>
    </row>
    <row r="126" spans="3:22" s="6" customFormat="1" ht="42" customHeight="1">
      <c r="C126" s="26" t="s">
        <v>164</v>
      </c>
      <c r="D126" s="26" t="s">
        <v>59</v>
      </c>
      <c r="E126" s="26" t="s">
        <v>45</v>
      </c>
      <c r="F126" s="34" t="s">
        <v>464</v>
      </c>
      <c r="G126" s="62">
        <v>150000</v>
      </c>
      <c r="H126" s="62">
        <v>50000</v>
      </c>
      <c r="I126" s="62">
        <v>29654</v>
      </c>
      <c r="J126" s="106">
        <f t="shared" si="28"/>
        <v>19.769333333333332</v>
      </c>
      <c r="K126" s="62"/>
      <c r="L126" s="62"/>
      <c r="M126" s="120"/>
      <c r="N126" s="68"/>
      <c r="O126" s="62"/>
      <c r="P126" s="62"/>
      <c r="Q126" s="62"/>
      <c r="R126" s="62">
        <f t="shared" si="23"/>
        <v>150000</v>
      </c>
      <c r="S126" s="62">
        <f t="shared" si="24"/>
        <v>50000</v>
      </c>
      <c r="T126" s="108">
        <f t="shared" si="25"/>
        <v>29654</v>
      </c>
      <c r="U126" s="108">
        <f t="shared" si="26"/>
        <v>0</v>
      </c>
      <c r="V126" s="109">
        <f t="shared" si="27"/>
        <v>19.769333333333332</v>
      </c>
    </row>
    <row r="127" spans="3:22" s="6" customFormat="1" ht="57.75" customHeight="1">
      <c r="C127" s="26" t="s">
        <v>165</v>
      </c>
      <c r="D127" s="26" t="s">
        <v>60</v>
      </c>
      <c r="E127" s="26" t="s">
        <v>45</v>
      </c>
      <c r="F127" s="34" t="s">
        <v>465</v>
      </c>
      <c r="G127" s="62">
        <v>7700000</v>
      </c>
      <c r="H127" s="62">
        <v>3400000</v>
      </c>
      <c r="I127" s="62">
        <v>2608661</v>
      </c>
      <c r="J127" s="106">
        <f t="shared" si="28"/>
        <v>33.87871428571428</v>
      </c>
      <c r="K127" s="62"/>
      <c r="L127" s="62"/>
      <c r="M127" s="120"/>
      <c r="N127" s="68"/>
      <c r="O127" s="62"/>
      <c r="P127" s="62"/>
      <c r="Q127" s="62"/>
      <c r="R127" s="62">
        <f t="shared" si="23"/>
        <v>7700000</v>
      </c>
      <c r="S127" s="62">
        <f t="shared" si="24"/>
        <v>3400000</v>
      </c>
      <c r="T127" s="108">
        <f t="shared" si="25"/>
        <v>2608661</v>
      </c>
      <c r="U127" s="108">
        <f t="shared" si="26"/>
        <v>0</v>
      </c>
      <c r="V127" s="109">
        <f t="shared" si="27"/>
        <v>33.87871428571428</v>
      </c>
    </row>
    <row r="128" spans="3:22" s="6" customFormat="1" ht="31.5">
      <c r="C128" s="26" t="s">
        <v>556</v>
      </c>
      <c r="D128" s="26" t="s">
        <v>557</v>
      </c>
      <c r="E128" s="26" t="s">
        <v>45</v>
      </c>
      <c r="F128" s="34" t="s">
        <v>558</v>
      </c>
      <c r="G128" s="62">
        <v>80000</v>
      </c>
      <c r="H128" s="62">
        <v>20000</v>
      </c>
      <c r="I128" s="62">
        <v>4878</v>
      </c>
      <c r="J128" s="106"/>
      <c r="K128" s="62"/>
      <c r="L128" s="62"/>
      <c r="M128" s="120"/>
      <c r="N128" s="68"/>
      <c r="O128" s="62"/>
      <c r="P128" s="62"/>
      <c r="Q128" s="62"/>
      <c r="R128" s="62">
        <f t="shared" si="23"/>
        <v>80000</v>
      </c>
      <c r="S128" s="62">
        <f t="shared" si="24"/>
        <v>20000</v>
      </c>
      <c r="T128" s="108">
        <f t="shared" si="25"/>
        <v>4878</v>
      </c>
      <c r="U128" s="108">
        <f t="shared" si="26"/>
        <v>0</v>
      </c>
      <c r="V128" s="109">
        <f t="shared" si="27"/>
        <v>6.0975</v>
      </c>
    </row>
    <row r="129" spans="1:22" s="6" customFormat="1" ht="51.75" customHeight="1">
      <c r="A129" s="6">
        <v>5</v>
      </c>
      <c r="B129" s="6">
        <v>26</v>
      </c>
      <c r="C129" s="26" t="s">
        <v>166</v>
      </c>
      <c r="D129" s="26" t="s">
        <v>61</v>
      </c>
      <c r="E129" s="26" t="s">
        <v>44</v>
      </c>
      <c r="F129" s="35" t="s">
        <v>466</v>
      </c>
      <c r="G129" s="62">
        <v>277500</v>
      </c>
      <c r="H129" s="62">
        <v>113714</v>
      </c>
      <c r="I129" s="62">
        <v>113713</v>
      </c>
      <c r="J129" s="106">
        <f t="shared" si="28"/>
        <v>40.97765765765766</v>
      </c>
      <c r="K129" s="62"/>
      <c r="L129" s="62"/>
      <c r="M129" s="120"/>
      <c r="N129" s="68"/>
      <c r="O129" s="62"/>
      <c r="P129" s="62"/>
      <c r="Q129" s="62"/>
      <c r="R129" s="62">
        <f t="shared" si="23"/>
        <v>277500</v>
      </c>
      <c r="S129" s="62">
        <f t="shared" si="24"/>
        <v>113714</v>
      </c>
      <c r="T129" s="108">
        <f t="shared" si="25"/>
        <v>113713</v>
      </c>
      <c r="U129" s="108">
        <f t="shared" si="26"/>
        <v>0</v>
      </c>
      <c r="V129" s="109">
        <f t="shared" si="27"/>
        <v>40.97765765765766</v>
      </c>
    </row>
    <row r="130" spans="3:22" s="6" customFormat="1" ht="52.5" customHeight="1">
      <c r="C130" s="26" t="s">
        <v>274</v>
      </c>
      <c r="D130" s="26" t="s">
        <v>275</v>
      </c>
      <c r="E130" s="26" t="s">
        <v>36</v>
      </c>
      <c r="F130" s="35" t="s">
        <v>467</v>
      </c>
      <c r="G130" s="62">
        <v>7900000</v>
      </c>
      <c r="H130" s="62">
        <v>3600000</v>
      </c>
      <c r="I130" s="62">
        <v>3173900</v>
      </c>
      <c r="J130" s="106">
        <f t="shared" si="28"/>
        <v>40.175949367088606</v>
      </c>
      <c r="K130" s="62"/>
      <c r="L130" s="62"/>
      <c r="M130" s="120"/>
      <c r="N130" s="62"/>
      <c r="O130" s="62"/>
      <c r="P130" s="62"/>
      <c r="Q130" s="62"/>
      <c r="R130" s="62">
        <f t="shared" si="23"/>
        <v>7900000</v>
      </c>
      <c r="S130" s="62">
        <f t="shared" si="24"/>
        <v>3600000</v>
      </c>
      <c r="T130" s="108">
        <f t="shared" si="25"/>
        <v>3173900</v>
      </c>
      <c r="U130" s="108">
        <f t="shared" si="26"/>
        <v>0</v>
      </c>
      <c r="V130" s="109">
        <f t="shared" si="27"/>
        <v>40.175949367088606</v>
      </c>
    </row>
    <row r="131" spans="3:22" s="6" customFormat="1" ht="69" customHeight="1">
      <c r="C131" s="26" t="s">
        <v>324</v>
      </c>
      <c r="D131" s="26" t="s">
        <v>325</v>
      </c>
      <c r="E131" s="26" t="s">
        <v>36</v>
      </c>
      <c r="F131" s="35" t="s">
        <v>468</v>
      </c>
      <c r="G131" s="62">
        <v>3404400</v>
      </c>
      <c r="H131" s="62">
        <v>1200000</v>
      </c>
      <c r="I131" s="62">
        <v>1070816</v>
      </c>
      <c r="J131" s="106">
        <f t="shared" si="28"/>
        <v>31.45388320996358</v>
      </c>
      <c r="K131" s="62"/>
      <c r="L131" s="62"/>
      <c r="M131" s="120"/>
      <c r="N131" s="62"/>
      <c r="O131" s="62"/>
      <c r="P131" s="62"/>
      <c r="Q131" s="62"/>
      <c r="R131" s="62">
        <f t="shared" si="23"/>
        <v>3404400</v>
      </c>
      <c r="S131" s="62">
        <f t="shared" si="24"/>
        <v>1200000</v>
      </c>
      <c r="T131" s="108">
        <f t="shared" si="25"/>
        <v>1070816</v>
      </c>
      <c r="U131" s="108">
        <f t="shared" si="26"/>
        <v>0</v>
      </c>
      <c r="V131" s="109">
        <f t="shared" si="27"/>
        <v>31.45388320996358</v>
      </c>
    </row>
    <row r="132" spans="3:22" s="6" customFormat="1" ht="52.5" customHeight="1">
      <c r="C132" s="26" t="s">
        <v>316</v>
      </c>
      <c r="D132" s="26" t="s">
        <v>315</v>
      </c>
      <c r="E132" s="26" t="s">
        <v>36</v>
      </c>
      <c r="F132" s="35" t="s">
        <v>469</v>
      </c>
      <c r="G132" s="62">
        <v>440000</v>
      </c>
      <c r="H132" s="62">
        <v>200000</v>
      </c>
      <c r="I132" s="62">
        <v>103429</v>
      </c>
      <c r="J132" s="106">
        <f t="shared" si="28"/>
        <v>23.50659090909091</v>
      </c>
      <c r="K132" s="62"/>
      <c r="L132" s="62"/>
      <c r="M132" s="120"/>
      <c r="N132" s="62"/>
      <c r="O132" s="62"/>
      <c r="P132" s="62"/>
      <c r="Q132" s="62"/>
      <c r="R132" s="62">
        <f t="shared" si="23"/>
        <v>440000</v>
      </c>
      <c r="S132" s="62">
        <f t="shared" si="24"/>
        <v>200000</v>
      </c>
      <c r="T132" s="108">
        <f t="shared" si="25"/>
        <v>103429</v>
      </c>
      <c r="U132" s="108">
        <f t="shared" si="26"/>
        <v>0</v>
      </c>
      <c r="V132" s="109">
        <f t="shared" si="27"/>
        <v>23.50659090909091</v>
      </c>
    </row>
    <row r="133" spans="3:22" s="6" customFormat="1" ht="67.5" customHeight="1">
      <c r="C133" s="26" t="s">
        <v>408</v>
      </c>
      <c r="D133" s="26" t="s">
        <v>409</v>
      </c>
      <c r="E133" s="26" t="s">
        <v>36</v>
      </c>
      <c r="F133" s="35" t="s">
        <v>470</v>
      </c>
      <c r="G133" s="62">
        <v>230000</v>
      </c>
      <c r="H133" s="62">
        <v>100000</v>
      </c>
      <c r="I133" s="62">
        <v>42507</v>
      </c>
      <c r="J133" s="106">
        <f t="shared" si="28"/>
        <v>18.481304347826086</v>
      </c>
      <c r="K133" s="62"/>
      <c r="L133" s="62"/>
      <c r="M133" s="120"/>
      <c r="N133" s="62"/>
      <c r="O133" s="62"/>
      <c r="P133" s="62"/>
      <c r="Q133" s="62"/>
      <c r="R133" s="62">
        <f t="shared" si="23"/>
        <v>230000</v>
      </c>
      <c r="S133" s="62">
        <f t="shared" si="24"/>
        <v>100000</v>
      </c>
      <c r="T133" s="108">
        <f t="shared" si="25"/>
        <v>42507</v>
      </c>
      <c r="U133" s="108">
        <f t="shared" si="26"/>
        <v>0</v>
      </c>
      <c r="V133" s="109">
        <f t="shared" si="27"/>
        <v>18.481304347826086</v>
      </c>
    </row>
    <row r="134" spans="3:22" s="6" customFormat="1" ht="84.75" customHeight="1">
      <c r="C134" s="26" t="s">
        <v>317</v>
      </c>
      <c r="D134" s="26" t="s">
        <v>318</v>
      </c>
      <c r="E134" s="26" t="s">
        <v>36</v>
      </c>
      <c r="F134" s="35" t="s">
        <v>471</v>
      </c>
      <c r="G134" s="62">
        <v>2500</v>
      </c>
      <c r="H134" s="62">
        <v>1480</v>
      </c>
      <c r="I134" s="62">
        <v>397</v>
      </c>
      <c r="J134" s="106">
        <f t="shared" si="28"/>
        <v>15.879999999999999</v>
      </c>
      <c r="K134" s="62"/>
      <c r="L134" s="62"/>
      <c r="M134" s="120"/>
      <c r="N134" s="62"/>
      <c r="O134" s="62"/>
      <c r="P134" s="62"/>
      <c r="Q134" s="62"/>
      <c r="R134" s="62">
        <f t="shared" si="23"/>
        <v>2500</v>
      </c>
      <c r="S134" s="62">
        <f t="shared" si="24"/>
        <v>1480</v>
      </c>
      <c r="T134" s="108">
        <f t="shared" si="25"/>
        <v>397</v>
      </c>
      <c r="U134" s="108">
        <f t="shared" si="26"/>
        <v>0</v>
      </c>
      <c r="V134" s="109">
        <f t="shared" si="27"/>
        <v>15.879999999999999</v>
      </c>
    </row>
    <row r="135" spans="3:22" s="6" customFormat="1" ht="94.5">
      <c r="C135" s="26" t="s">
        <v>546</v>
      </c>
      <c r="D135" s="26" t="s">
        <v>547</v>
      </c>
      <c r="E135" s="26" t="s">
        <v>36</v>
      </c>
      <c r="F135" s="35" t="s">
        <v>548</v>
      </c>
      <c r="G135" s="62">
        <v>180000</v>
      </c>
      <c r="H135" s="62">
        <v>60000</v>
      </c>
      <c r="I135" s="62">
        <v>5070</v>
      </c>
      <c r="J135" s="106">
        <f t="shared" si="28"/>
        <v>2.8166666666666664</v>
      </c>
      <c r="K135" s="62"/>
      <c r="L135" s="62"/>
      <c r="M135" s="120"/>
      <c r="N135" s="62"/>
      <c r="O135" s="62"/>
      <c r="P135" s="62"/>
      <c r="Q135" s="62"/>
      <c r="R135" s="62">
        <f t="shared" si="23"/>
        <v>180000</v>
      </c>
      <c r="S135" s="62">
        <f t="shared" si="24"/>
        <v>60000</v>
      </c>
      <c r="T135" s="108">
        <f t="shared" si="25"/>
        <v>5070</v>
      </c>
      <c r="U135" s="108">
        <f t="shared" si="26"/>
        <v>0</v>
      </c>
      <c r="V135" s="109">
        <f t="shared" si="27"/>
        <v>2.8166666666666664</v>
      </c>
    </row>
    <row r="136" spans="3:22" s="6" customFormat="1" ht="47.25">
      <c r="C136" s="26" t="s">
        <v>559</v>
      </c>
      <c r="D136" s="26" t="s">
        <v>560</v>
      </c>
      <c r="E136" s="26" t="s">
        <v>36</v>
      </c>
      <c r="F136" s="35" t="s">
        <v>571</v>
      </c>
      <c r="G136" s="62">
        <v>2349100</v>
      </c>
      <c r="H136" s="62">
        <v>549100</v>
      </c>
      <c r="I136" s="62">
        <v>549100</v>
      </c>
      <c r="J136" s="106">
        <f t="shared" si="28"/>
        <v>23.37490953982376</v>
      </c>
      <c r="K136" s="62"/>
      <c r="L136" s="62"/>
      <c r="M136" s="120"/>
      <c r="N136" s="62"/>
      <c r="O136" s="62"/>
      <c r="P136" s="62"/>
      <c r="Q136" s="62"/>
      <c r="R136" s="62">
        <f t="shared" si="23"/>
        <v>2349100</v>
      </c>
      <c r="S136" s="62">
        <f t="shared" si="24"/>
        <v>549100</v>
      </c>
      <c r="T136" s="108">
        <f t="shared" si="25"/>
        <v>549100</v>
      </c>
      <c r="U136" s="108">
        <f t="shared" si="26"/>
        <v>0</v>
      </c>
      <c r="V136" s="109">
        <f t="shared" si="27"/>
        <v>23.37490953982376</v>
      </c>
    </row>
    <row r="137" spans="1:22" s="6" customFormat="1" ht="36.75" customHeight="1">
      <c r="A137" s="6">
        <v>7</v>
      </c>
      <c r="B137" s="6">
        <v>28</v>
      </c>
      <c r="C137" s="26" t="s">
        <v>167</v>
      </c>
      <c r="D137" s="26" t="s">
        <v>62</v>
      </c>
      <c r="E137" s="26" t="s">
        <v>49</v>
      </c>
      <c r="F137" s="34" t="s">
        <v>472</v>
      </c>
      <c r="G137" s="62">
        <v>20090</v>
      </c>
      <c r="H137" s="62">
        <v>5740</v>
      </c>
      <c r="I137" s="62">
        <v>1850</v>
      </c>
      <c r="J137" s="106">
        <f t="shared" si="28"/>
        <v>9.208561473369837</v>
      </c>
      <c r="K137" s="62"/>
      <c r="L137" s="62"/>
      <c r="M137" s="120"/>
      <c r="N137" s="68"/>
      <c r="O137" s="62"/>
      <c r="P137" s="62"/>
      <c r="Q137" s="62"/>
      <c r="R137" s="62">
        <f t="shared" si="23"/>
        <v>20090</v>
      </c>
      <c r="S137" s="62">
        <f t="shared" si="24"/>
        <v>5740</v>
      </c>
      <c r="T137" s="108">
        <f t="shared" si="25"/>
        <v>1850</v>
      </c>
      <c r="U137" s="108">
        <f t="shared" si="26"/>
        <v>0</v>
      </c>
      <c r="V137" s="109">
        <f t="shared" si="27"/>
        <v>9.208561473369837</v>
      </c>
    </row>
    <row r="138" spans="3:22" s="6" customFormat="1" ht="53.25" customHeight="1">
      <c r="C138" s="26" t="s">
        <v>168</v>
      </c>
      <c r="D138" s="26" t="s">
        <v>63</v>
      </c>
      <c r="E138" s="26" t="s">
        <v>38</v>
      </c>
      <c r="F138" s="34" t="s">
        <v>406</v>
      </c>
      <c r="G138" s="64">
        <f>SUM(G139:G141)</f>
        <v>6391600</v>
      </c>
      <c r="H138" s="64">
        <v>3214128</v>
      </c>
      <c r="I138" s="64">
        <f aca="true" t="shared" si="38" ref="I138:Q138">SUM(I139:I141)</f>
        <v>2881497</v>
      </c>
      <c r="J138" s="106">
        <f t="shared" si="28"/>
        <v>45.08256148695162</v>
      </c>
      <c r="K138" s="64">
        <f t="shared" si="38"/>
        <v>0</v>
      </c>
      <c r="L138" s="62">
        <f>SUM(L139:L141)</f>
        <v>500730</v>
      </c>
      <c r="M138" s="120">
        <f>SUM(M139:M141)</f>
        <v>153930</v>
      </c>
      <c r="N138" s="62">
        <f>SUM(N139:N141)</f>
        <v>71460</v>
      </c>
      <c r="O138" s="64">
        <f t="shared" si="38"/>
        <v>0</v>
      </c>
      <c r="P138" s="112">
        <f t="shared" si="38"/>
        <v>46.42369908399922</v>
      </c>
      <c r="Q138" s="64">
        <f t="shared" si="38"/>
        <v>0</v>
      </c>
      <c r="R138" s="62">
        <f t="shared" si="23"/>
        <v>6892330</v>
      </c>
      <c r="S138" s="62">
        <f t="shared" si="24"/>
        <v>3368058</v>
      </c>
      <c r="T138" s="108">
        <f t="shared" si="25"/>
        <v>2952957</v>
      </c>
      <c r="U138" s="108">
        <f t="shared" si="26"/>
        <v>0</v>
      </c>
      <c r="V138" s="109">
        <f t="shared" si="27"/>
        <v>42.84410351796852</v>
      </c>
    </row>
    <row r="139" spans="3:22" s="7" customFormat="1" ht="59.25" customHeight="1">
      <c r="C139" s="11"/>
      <c r="D139" s="11"/>
      <c r="E139" s="11"/>
      <c r="F139" s="28" t="s">
        <v>104</v>
      </c>
      <c r="G139" s="62">
        <v>6384600</v>
      </c>
      <c r="H139" s="62">
        <v>3207128</v>
      </c>
      <c r="I139" s="70">
        <v>2874497</v>
      </c>
      <c r="J139" s="106">
        <f t="shared" si="28"/>
        <v>45.02235065626664</v>
      </c>
      <c r="K139" s="66"/>
      <c r="L139" s="62">
        <v>153930</v>
      </c>
      <c r="M139" s="120">
        <v>153930</v>
      </c>
      <c r="N139" s="62">
        <v>71460</v>
      </c>
      <c r="O139" s="62"/>
      <c r="P139" s="106">
        <f>N139/L139*100</f>
        <v>46.42369908399922</v>
      </c>
      <c r="Q139" s="66"/>
      <c r="R139" s="62">
        <f t="shared" si="23"/>
        <v>6538530</v>
      </c>
      <c r="S139" s="62">
        <f t="shared" si="24"/>
        <v>3361058</v>
      </c>
      <c r="T139" s="108">
        <f t="shared" si="25"/>
        <v>2945957</v>
      </c>
      <c r="U139" s="108">
        <f t="shared" si="26"/>
        <v>0</v>
      </c>
      <c r="V139" s="109">
        <f t="shared" si="27"/>
        <v>45.055341185251116</v>
      </c>
    </row>
    <row r="140" spans="3:22" s="7" customFormat="1" ht="66.75" customHeight="1">
      <c r="C140" s="11"/>
      <c r="D140" s="11"/>
      <c r="E140" s="11"/>
      <c r="F140" s="28" t="s">
        <v>575</v>
      </c>
      <c r="G140" s="62"/>
      <c r="H140" s="62"/>
      <c r="I140" s="70"/>
      <c r="J140" s="106"/>
      <c r="K140" s="66"/>
      <c r="L140" s="62">
        <v>346800</v>
      </c>
      <c r="M140" s="120"/>
      <c r="N140" s="62"/>
      <c r="O140" s="62"/>
      <c r="P140" s="106"/>
      <c r="Q140" s="66"/>
      <c r="R140" s="62">
        <f t="shared" si="23"/>
        <v>346800</v>
      </c>
      <c r="S140" s="62">
        <f t="shared" si="24"/>
        <v>0</v>
      </c>
      <c r="T140" s="108">
        <f t="shared" si="25"/>
        <v>0</v>
      </c>
      <c r="U140" s="108">
        <f t="shared" si="26"/>
        <v>0</v>
      </c>
      <c r="V140" s="109">
        <f t="shared" si="27"/>
        <v>0</v>
      </c>
    </row>
    <row r="141" spans="3:22" s="7" customFormat="1" ht="42" customHeight="1">
      <c r="C141" s="11"/>
      <c r="D141" s="11"/>
      <c r="E141" s="11"/>
      <c r="F141" s="28" t="s">
        <v>402</v>
      </c>
      <c r="G141" s="66">
        <v>7000</v>
      </c>
      <c r="H141" s="66">
        <v>7000</v>
      </c>
      <c r="I141" s="73">
        <v>7000</v>
      </c>
      <c r="J141" s="106">
        <f t="shared" si="28"/>
        <v>100</v>
      </c>
      <c r="K141" s="66"/>
      <c r="L141" s="62">
        <f>N141+Q141</f>
        <v>0</v>
      </c>
      <c r="M141" s="129"/>
      <c r="N141" s="66"/>
      <c r="O141" s="66"/>
      <c r="P141" s="66"/>
      <c r="Q141" s="66"/>
      <c r="R141" s="62">
        <f t="shared" si="23"/>
        <v>7000</v>
      </c>
      <c r="S141" s="62">
        <f t="shared" si="24"/>
        <v>7000</v>
      </c>
      <c r="T141" s="108">
        <f t="shared" si="25"/>
        <v>7000</v>
      </c>
      <c r="U141" s="108">
        <f t="shared" si="26"/>
        <v>0</v>
      </c>
      <c r="V141" s="109">
        <f t="shared" si="27"/>
        <v>100</v>
      </c>
    </row>
    <row r="142" spans="3:22" s="6" customFormat="1" ht="45" customHeight="1">
      <c r="C142" s="26" t="s">
        <v>322</v>
      </c>
      <c r="D142" s="26" t="s">
        <v>170</v>
      </c>
      <c r="E142" s="26" t="s">
        <v>45</v>
      </c>
      <c r="F142" s="34" t="s">
        <v>169</v>
      </c>
      <c r="G142" s="64">
        <f>SUM(G143:G144)</f>
        <v>1447900</v>
      </c>
      <c r="H142" s="64">
        <v>721171</v>
      </c>
      <c r="I142" s="64">
        <f>SUM(I143:I144)</f>
        <v>656831</v>
      </c>
      <c r="J142" s="106">
        <f t="shared" si="28"/>
        <v>45.364389805925825</v>
      </c>
      <c r="K142" s="64">
        <f aca="true" t="shared" si="39" ref="K142:Q142">SUM(K143:K144)</f>
        <v>0</v>
      </c>
      <c r="L142" s="64">
        <f t="shared" si="39"/>
        <v>9000</v>
      </c>
      <c r="M142" s="128">
        <f t="shared" si="39"/>
        <v>9000</v>
      </c>
      <c r="N142" s="64">
        <f t="shared" si="39"/>
        <v>0</v>
      </c>
      <c r="O142" s="64">
        <f t="shared" si="39"/>
        <v>0</v>
      </c>
      <c r="P142" s="64">
        <f t="shared" si="39"/>
        <v>0</v>
      </c>
      <c r="Q142" s="64">
        <f t="shared" si="39"/>
        <v>0</v>
      </c>
      <c r="R142" s="62">
        <f t="shared" si="23"/>
        <v>1456900</v>
      </c>
      <c r="S142" s="62">
        <f t="shared" si="24"/>
        <v>730171</v>
      </c>
      <c r="T142" s="108">
        <f t="shared" si="25"/>
        <v>656831</v>
      </c>
      <c r="U142" s="108">
        <f t="shared" si="26"/>
        <v>0</v>
      </c>
      <c r="V142" s="109">
        <f t="shared" si="27"/>
        <v>45.084151280115314</v>
      </c>
    </row>
    <row r="143" spans="3:22" s="7" customFormat="1" ht="45" customHeight="1">
      <c r="C143" s="11"/>
      <c r="D143" s="11"/>
      <c r="E143" s="11"/>
      <c r="F143" s="28" t="s">
        <v>171</v>
      </c>
      <c r="G143" s="62">
        <v>1415800</v>
      </c>
      <c r="H143" s="62">
        <v>696971</v>
      </c>
      <c r="I143" s="62">
        <v>638776</v>
      </c>
      <c r="J143" s="106">
        <f t="shared" si="28"/>
        <v>45.11767198756886</v>
      </c>
      <c r="K143" s="66"/>
      <c r="L143" s="62">
        <v>9000</v>
      </c>
      <c r="M143" s="129">
        <v>9000</v>
      </c>
      <c r="N143" s="66"/>
      <c r="O143" s="66"/>
      <c r="P143" s="66"/>
      <c r="Q143" s="66"/>
      <c r="R143" s="62">
        <f aca="true" t="shared" si="40" ref="R143:R177">G143+L143</f>
        <v>1424800</v>
      </c>
      <c r="S143" s="62">
        <f aca="true" t="shared" si="41" ref="S143:S177">H143+M143</f>
        <v>705971</v>
      </c>
      <c r="T143" s="108">
        <f aca="true" t="shared" si="42" ref="T143:T177">I143+N143</f>
        <v>638776</v>
      </c>
      <c r="U143" s="108">
        <f aca="true" t="shared" si="43" ref="U143:U177">O143</f>
        <v>0</v>
      </c>
      <c r="V143" s="109">
        <f aca="true" t="shared" si="44" ref="V143:V177">T143/R143*100</f>
        <v>44.832678270634474</v>
      </c>
    </row>
    <row r="144" spans="3:22" s="7" customFormat="1" ht="45" customHeight="1">
      <c r="C144" s="11"/>
      <c r="D144" s="11"/>
      <c r="E144" s="11"/>
      <c r="F144" s="28" t="s">
        <v>172</v>
      </c>
      <c r="G144" s="62">
        <v>32100</v>
      </c>
      <c r="H144" s="62">
        <v>24200</v>
      </c>
      <c r="I144" s="66">
        <v>18055</v>
      </c>
      <c r="J144" s="106">
        <f t="shared" si="28"/>
        <v>56.24610591900312</v>
      </c>
      <c r="K144" s="66"/>
      <c r="L144" s="62"/>
      <c r="M144" s="129"/>
      <c r="N144" s="66"/>
      <c r="O144" s="66"/>
      <c r="P144" s="66"/>
      <c r="Q144" s="66"/>
      <c r="R144" s="62">
        <f t="shared" si="40"/>
        <v>32100</v>
      </c>
      <c r="S144" s="62">
        <f t="shared" si="41"/>
        <v>24200</v>
      </c>
      <c r="T144" s="108">
        <f t="shared" si="42"/>
        <v>18055</v>
      </c>
      <c r="U144" s="108">
        <f t="shared" si="43"/>
        <v>0</v>
      </c>
      <c r="V144" s="109">
        <f t="shared" si="44"/>
        <v>56.24610591900312</v>
      </c>
    </row>
    <row r="145" spans="3:22" s="6" customFormat="1" ht="31.5">
      <c r="C145" s="26" t="s">
        <v>340</v>
      </c>
      <c r="D145" s="26" t="s">
        <v>341</v>
      </c>
      <c r="E145" s="26" t="s">
        <v>45</v>
      </c>
      <c r="F145" s="143" t="s">
        <v>342</v>
      </c>
      <c r="G145" s="62">
        <f>G146</f>
        <v>0</v>
      </c>
      <c r="H145" s="62">
        <f>H146</f>
        <v>0</v>
      </c>
      <c r="I145" s="62">
        <f>I146</f>
        <v>0</v>
      </c>
      <c r="J145" s="106"/>
      <c r="K145" s="64">
        <f aca="true" t="shared" si="45" ref="K145:Q145">K146</f>
        <v>0</v>
      </c>
      <c r="L145" s="62">
        <f>N145+Q145</f>
        <v>0</v>
      </c>
      <c r="M145" s="128">
        <f t="shared" si="45"/>
        <v>0</v>
      </c>
      <c r="N145" s="64">
        <f t="shared" si="45"/>
        <v>0</v>
      </c>
      <c r="O145" s="64">
        <f t="shared" si="45"/>
        <v>0</v>
      </c>
      <c r="P145" s="64">
        <f t="shared" si="45"/>
        <v>0</v>
      </c>
      <c r="Q145" s="64">
        <f t="shared" si="45"/>
        <v>0</v>
      </c>
      <c r="R145" s="62">
        <f t="shared" si="40"/>
        <v>0</v>
      </c>
      <c r="S145" s="62">
        <f t="shared" si="41"/>
        <v>0</v>
      </c>
      <c r="T145" s="108">
        <f t="shared" si="42"/>
        <v>0</v>
      </c>
      <c r="U145" s="108">
        <f t="shared" si="43"/>
        <v>0</v>
      </c>
      <c r="V145" s="109" t="e">
        <f t="shared" si="44"/>
        <v>#DIV/0!</v>
      </c>
    </row>
    <row r="146" spans="3:22" s="7" customFormat="1" ht="31.5">
      <c r="C146" s="11"/>
      <c r="D146" s="11"/>
      <c r="E146" s="11"/>
      <c r="F146" s="28" t="s">
        <v>172</v>
      </c>
      <c r="G146" s="66">
        <f>H146+K146</f>
        <v>0</v>
      </c>
      <c r="H146" s="66"/>
      <c r="I146" s="66"/>
      <c r="J146" s="106"/>
      <c r="K146" s="66"/>
      <c r="L146" s="62">
        <f>N146+Q146</f>
        <v>0</v>
      </c>
      <c r="M146" s="132"/>
      <c r="N146" s="67"/>
      <c r="O146" s="66"/>
      <c r="P146" s="66"/>
      <c r="Q146" s="66"/>
      <c r="R146" s="62">
        <f t="shared" si="40"/>
        <v>0</v>
      </c>
      <c r="S146" s="62">
        <f t="shared" si="41"/>
        <v>0</v>
      </c>
      <c r="T146" s="108">
        <f t="shared" si="42"/>
        <v>0</v>
      </c>
      <c r="U146" s="108">
        <f t="shared" si="43"/>
        <v>0</v>
      </c>
      <c r="V146" s="109" t="e">
        <f t="shared" si="44"/>
        <v>#DIV/0!</v>
      </c>
    </row>
    <row r="147" spans="1:22" s="6" customFormat="1" ht="78" customHeight="1">
      <c r="A147" s="6">
        <v>9</v>
      </c>
      <c r="B147" s="6">
        <v>30</v>
      </c>
      <c r="C147" s="26" t="s">
        <v>174</v>
      </c>
      <c r="D147" s="26" t="s">
        <v>175</v>
      </c>
      <c r="E147" s="26" t="s">
        <v>36</v>
      </c>
      <c r="F147" s="34" t="s">
        <v>276</v>
      </c>
      <c r="G147" s="64">
        <f>G148</f>
        <v>200000</v>
      </c>
      <c r="H147" s="64">
        <f>H148</f>
        <v>99000</v>
      </c>
      <c r="I147" s="64">
        <f>I148</f>
        <v>80592</v>
      </c>
      <c r="J147" s="106">
        <f aca="true" t="shared" si="46" ref="J147:J178">I147/G147*100</f>
        <v>40.296</v>
      </c>
      <c r="K147" s="64">
        <f aca="true" t="shared" si="47" ref="K147:Q147">K148</f>
        <v>0</v>
      </c>
      <c r="L147" s="64">
        <f t="shared" si="47"/>
        <v>0</v>
      </c>
      <c r="M147" s="128">
        <f t="shared" si="47"/>
        <v>0</v>
      </c>
      <c r="N147" s="64">
        <f t="shared" si="47"/>
        <v>0</v>
      </c>
      <c r="O147" s="64">
        <f t="shared" si="47"/>
        <v>0</v>
      </c>
      <c r="P147" s="64">
        <f t="shared" si="47"/>
        <v>0</v>
      </c>
      <c r="Q147" s="64">
        <f t="shared" si="47"/>
        <v>0</v>
      </c>
      <c r="R147" s="62">
        <f t="shared" si="40"/>
        <v>200000</v>
      </c>
      <c r="S147" s="62">
        <f t="shared" si="41"/>
        <v>99000</v>
      </c>
      <c r="T147" s="108">
        <f t="shared" si="42"/>
        <v>80592</v>
      </c>
      <c r="U147" s="108">
        <f t="shared" si="43"/>
        <v>0</v>
      </c>
      <c r="V147" s="109">
        <f t="shared" si="44"/>
        <v>40.296</v>
      </c>
    </row>
    <row r="148" spans="3:22" s="7" customFormat="1" ht="30.75" customHeight="1">
      <c r="C148" s="11"/>
      <c r="D148" s="11"/>
      <c r="E148" s="11"/>
      <c r="F148" s="36" t="s">
        <v>339</v>
      </c>
      <c r="G148" s="62">
        <v>200000</v>
      </c>
      <c r="H148" s="62">
        <v>99000</v>
      </c>
      <c r="I148" s="62">
        <v>80592</v>
      </c>
      <c r="J148" s="106">
        <f t="shared" si="46"/>
        <v>40.296</v>
      </c>
      <c r="K148" s="66"/>
      <c r="L148" s="66"/>
      <c r="M148" s="129"/>
      <c r="N148" s="66"/>
      <c r="O148" s="66"/>
      <c r="P148" s="66"/>
      <c r="Q148" s="66"/>
      <c r="R148" s="62">
        <f t="shared" si="40"/>
        <v>200000</v>
      </c>
      <c r="S148" s="62">
        <f t="shared" si="41"/>
        <v>99000</v>
      </c>
      <c r="T148" s="108">
        <f t="shared" si="42"/>
        <v>80592</v>
      </c>
      <c r="U148" s="108">
        <f t="shared" si="43"/>
        <v>0</v>
      </c>
      <c r="V148" s="109">
        <f t="shared" si="44"/>
        <v>40.296</v>
      </c>
    </row>
    <row r="149" spans="3:22" s="6" customFormat="1" ht="60.75" customHeight="1">
      <c r="C149" s="26" t="s">
        <v>279</v>
      </c>
      <c r="D149" s="26" t="s">
        <v>280</v>
      </c>
      <c r="E149" s="26" t="s">
        <v>36</v>
      </c>
      <c r="F149" s="34" t="s">
        <v>504</v>
      </c>
      <c r="G149" s="62">
        <v>11900</v>
      </c>
      <c r="H149" s="62">
        <v>5950</v>
      </c>
      <c r="I149" s="62">
        <v>5855</v>
      </c>
      <c r="J149" s="106">
        <f t="shared" si="46"/>
        <v>49.20168067226891</v>
      </c>
      <c r="K149" s="62"/>
      <c r="L149" s="62"/>
      <c r="M149" s="120"/>
      <c r="N149" s="68"/>
      <c r="O149" s="62"/>
      <c r="P149" s="62"/>
      <c r="Q149" s="62"/>
      <c r="R149" s="62">
        <f t="shared" si="40"/>
        <v>11900</v>
      </c>
      <c r="S149" s="62">
        <f t="shared" si="41"/>
        <v>5950</v>
      </c>
      <c r="T149" s="108">
        <f t="shared" si="42"/>
        <v>5855</v>
      </c>
      <c r="U149" s="108">
        <f t="shared" si="43"/>
        <v>0</v>
      </c>
      <c r="V149" s="109">
        <f t="shared" si="44"/>
        <v>49.20168067226891</v>
      </c>
    </row>
    <row r="150" spans="3:22" s="6" customFormat="1" ht="49.5" customHeight="1" hidden="1">
      <c r="C150" s="26" t="s">
        <v>277</v>
      </c>
      <c r="D150" s="26" t="s">
        <v>278</v>
      </c>
      <c r="E150" s="26" t="s">
        <v>36</v>
      </c>
      <c r="F150" s="34" t="s">
        <v>335</v>
      </c>
      <c r="G150" s="62">
        <f>H150+K150</f>
        <v>0</v>
      </c>
      <c r="H150" s="62">
        <v>0</v>
      </c>
      <c r="I150" s="62"/>
      <c r="J150" s="106" t="e">
        <f t="shared" si="46"/>
        <v>#DIV/0!</v>
      </c>
      <c r="K150" s="62"/>
      <c r="L150" s="62">
        <f>N150+Q150</f>
        <v>0</v>
      </c>
      <c r="M150" s="120"/>
      <c r="N150" s="68"/>
      <c r="O150" s="62"/>
      <c r="P150" s="62"/>
      <c r="Q150" s="62"/>
      <c r="R150" s="62">
        <f t="shared" si="40"/>
        <v>0</v>
      </c>
      <c r="S150" s="62">
        <f t="shared" si="41"/>
        <v>0</v>
      </c>
      <c r="T150" s="108">
        <f t="shared" si="42"/>
        <v>0</v>
      </c>
      <c r="U150" s="108">
        <f t="shared" si="43"/>
        <v>0</v>
      </c>
      <c r="V150" s="109" t="e">
        <f t="shared" si="44"/>
        <v>#DIV/0!</v>
      </c>
    </row>
    <row r="151" spans="1:22" s="6" customFormat="1" ht="81" customHeight="1">
      <c r="A151" s="6">
        <v>10</v>
      </c>
      <c r="B151" s="6">
        <v>31</v>
      </c>
      <c r="C151" s="26" t="s">
        <v>173</v>
      </c>
      <c r="D151" s="26" t="s">
        <v>64</v>
      </c>
      <c r="E151" s="26" t="s">
        <v>46</v>
      </c>
      <c r="F151" s="35" t="s">
        <v>281</v>
      </c>
      <c r="G151" s="64">
        <f>G152+G153</f>
        <v>228000</v>
      </c>
      <c r="H151" s="64">
        <f>H152+H153</f>
        <v>113075</v>
      </c>
      <c r="I151" s="64">
        <f aca="true" t="shared" si="48" ref="I151:Q151">I152+I153</f>
        <v>59589</v>
      </c>
      <c r="J151" s="106">
        <f t="shared" si="46"/>
        <v>26.135526315789477</v>
      </c>
      <c r="K151" s="64">
        <f t="shared" si="48"/>
        <v>0</v>
      </c>
      <c r="L151" s="64">
        <f t="shared" si="48"/>
        <v>0</v>
      </c>
      <c r="M151" s="128">
        <f t="shared" si="48"/>
        <v>0</v>
      </c>
      <c r="N151" s="64">
        <f t="shared" si="48"/>
        <v>0</v>
      </c>
      <c r="O151" s="64">
        <f t="shared" si="48"/>
        <v>0</v>
      </c>
      <c r="P151" s="64">
        <f t="shared" si="48"/>
        <v>0</v>
      </c>
      <c r="Q151" s="64">
        <f t="shared" si="48"/>
        <v>0</v>
      </c>
      <c r="R151" s="62">
        <f t="shared" si="40"/>
        <v>228000</v>
      </c>
      <c r="S151" s="62">
        <f t="shared" si="41"/>
        <v>113075</v>
      </c>
      <c r="T151" s="108">
        <f t="shared" si="42"/>
        <v>59589</v>
      </c>
      <c r="U151" s="108">
        <f t="shared" si="43"/>
        <v>0</v>
      </c>
      <c r="V151" s="109">
        <f t="shared" si="44"/>
        <v>26.135526315789477</v>
      </c>
    </row>
    <row r="152" spans="3:22" s="7" customFormat="1" ht="26.25" customHeight="1">
      <c r="C152" s="11"/>
      <c r="D152" s="11"/>
      <c r="E152" s="11"/>
      <c r="F152" s="36" t="s">
        <v>339</v>
      </c>
      <c r="G152" s="62">
        <v>104000</v>
      </c>
      <c r="H152" s="62">
        <v>52775</v>
      </c>
      <c r="I152" s="62">
        <v>46240</v>
      </c>
      <c r="J152" s="106">
        <f t="shared" si="46"/>
        <v>44.46153846153847</v>
      </c>
      <c r="K152" s="66"/>
      <c r="L152" s="62"/>
      <c r="M152" s="129"/>
      <c r="N152" s="66"/>
      <c r="O152" s="66"/>
      <c r="P152" s="66"/>
      <c r="Q152" s="66"/>
      <c r="R152" s="62">
        <f t="shared" si="40"/>
        <v>104000</v>
      </c>
      <c r="S152" s="62">
        <f t="shared" si="41"/>
        <v>52775</v>
      </c>
      <c r="T152" s="108">
        <f t="shared" si="42"/>
        <v>46240</v>
      </c>
      <c r="U152" s="108">
        <f t="shared" si="43"/>
        <v>0</v>
      </c>
      <c r="V152" s="109">
        <f t="shared" si="44"/>
        <v>44.46153846153847</v>
      </c>
    </row>
    <row r="153" spans="3:22" s="7" customFormat="1" ht="36.75" customHeight="1">
      <c r="C153" s="11"/>
      <c r="D153" s="11"/>
      <c r="E153" s="11"/>
      <c r="F153" s="36" t="s">
        <v>535</v>
      </c>
      <c r="G153" s="62">
        <v>124000</v>
      </c>
      <c r="H153" s="62">
        <v>60300</v>
      </c>
      <c r="I153" s="62">
        <v>13349</v>
      </c>
      <c r="J153" s="106">
        <f t="shared" si="46"/>
        <v>10.765322580645162</v>
      </c>
      <c r="K153" s="66"/>
      <c r="L153" s="62"/>
      <c r="M153" s="129"/>
      <c r="N153" s="66"/>
      <c r="O153" s="66"/>
      <c r="P153" s="66"/>
      <c r="Q153" s="66"/>
      <c r="R153" s="62">
        <f t="shared" si="40"/>
        <v>124000</v>
      </c>
      <c r="S153" s="62">
        <f t="shared" si="41"/>
        <v>60300</v>
      </c>
      <c r="T153" s="108">
        <f t="shared" si="42"/>
        <v>13349</v>
      </c>
      <c r="U153" s="108">
        <f t="shared" si="43"/>
        <v>0</v>
      </c>
      <c r="V153" s="109">
        <f t="shared" si="44"/>
        <v>10.765322580645162</v>
      </c>
    </row>
    <row r="154" spans="3:22" s="6" customFormat="1" ht="34.5" customHeight="1">
      <c r="C154" s="26" t="s">
        <v>283</v>
      </c>
      <c r="D154" s="26" t="s">
        <v>282</v>
      </c>
      <c r="E154" s="26" t="s">
        <v>49</v>
      </c>
      <c r="F154" s="35" t="s">
        <v>176</v>
      </c>
      <c r="G154" s="64">
        <f>SUM(G155:G159)</f>
        <v>1151100</v>
      </c>
      <c r="H154" s="64">
        <f>SUM(H155:H159)</f>
        <v>513100</v>
      </c>
      <c r="I154" s="64">
        <f aca="true" t="shared" si="49" ref="I154:Q154">SUM(I155:I159)</f>
        <v>389501</v>
      </c>
      <c r="J154" s="106">
        <f t="shared" si="46"/>
        <v>33.837286074189905</v>
      </c>
      <c r="K154" s="64">
        <f t="shared" si="49"/>
        <v>0</v>
      </c>
      <c r="L154" s="64">
        <f t="shared" si="49"/>
        <v>0</v>
      </c>
      <c r="M154" s="128">
        <f t="shared" si="49"/>
        <v>0</v>
      </c>
      <c r="N154" s="64">
        <f t="shared" si="49"/>
        <v>0</v>
      </c>
      <c r="O154" s="64">
        <f t="shared" si="49"/>
        <v>0</v>
      </c>
      <c r="P154" s="64">
        <f t="shared" si="49"/>
        <v>0</v>
      </c>
      <c r="Q154" s="64">
        <f t="shared" si="49"/>
        <v>0</v>
      </c>
      <c r="R154" s="62">
        <f t="shared" si="40"/>
        <v>1151100</v>
      </c>
      <c r="S154" s="62">
        <f t="shared" si="41"/>
        <v>513100</v>
      </c>
      <c r="T154" s="108">
        <f t="shared" si="42"/>
        <v>389501</v>
      </c>
      <c r="U154" s="108">
        <f t="shared" si="43"/>
        <v>0</v>
      </c>
      <c r="V154" s="109">
        <f t="shared" si="44"/>
        <v>33.837286074189905</v>
      </c>
    </row>
    <row r="155" spans="3:22" s="7" customFormat="1" ht="29.25" customHeight="1">
      <c r="C155" s="11"/>
      <c r="D155" s="11"/>
      <c r="E155" s="11"/>
      <c r="F155" s="36" t="s">
        <v>473</v>
      </c>
      <c r="G155" s="62">
        <v>223200</v>
      </c>
      <c r="H155" s="76">
        <v>112200</v>
      </c>
      <c r="I155" s="62">
        <v>112200</v>
      </c>
      <c r="J155" s="106">
        <f t="shared" si="46"/>
        <v>50.26881720430107</v>
      </c>
      <c r="K155" s="66"/>
      <c r="L155" s="62"/>
      <c r="M155" s="129"/>
      <c r="N155" s="66"/>
      <c r="O155" s="66"/>
      <c r="P155" s="66"/>
      <c r="Q155" s="66"/>
      <c r="R155" s="62">
        <f t="shared" si="40"/>
        <v>223200</v>
      </c>
      <c r="S155" s="62">
        <f t="shared" si="41"/>
        <v>112200</v>
      </c>
      <c r="T155" s="108">
        <f t="shared" si="42"/>
        <v>112200</v>
      </c>
      <c r="U155" s="108">
        <f t="shared" si="43"/>
        <v>0</v>
      </c>
      <c r="V155" s="109">
        <f t="shared" si="44"/>
        <v>50.26881720430107</v>
      </c>
    </row>
    <row r="156" spans="3:22" s="7" customFormat="1" ht="45" customHeight="1" hidden="1">
      <c r="C156" s="11"/>
      <c r="D156" s="11"/>
      <c r="E156" s="11"/>
      <c r="F156" s="36" t="s">
        <v>403</v>
      </c>
      <c r="G156" s="62">
        <f>H156+K156</f>
        <v>0</v>
      </c>
      <c r="H156" s="75">
        <v>0</v>
      </c>
      <c r="I156" s="62">
        <v>0</v>
      </c>
      <c r="J156" s="106" t="e">
        <f t="shared" si="46"/>
        <v>#DIV/0!</v>
      </c>
      <c r="K156" s="66"/>
      <c r="L156" s="62">
        <f>N156+Q156</f>
        <v>0</v>
      </c>
      <c r="M156" s="129"/>
      <c r="N156" s="66"/>
      <c r="O156" s="66"/>
      <c r="P156" s="66"/>
      <c r="Q156" s="66"/>
      <c r="R156" s="62">
        <f t="shared" si="40"/>
        <v>0</v>
      </c>
      <c r="S156" s="62">
        <f t="shared" si="41"/>
        <v>0</v>
      </c>
      <c r="T156" s="108">
        <f t="shared" si="42"/>
        <v>0</v>
      </c>
      <c r="U156" s="108">
        <f t="shared" si="43"/>
        <v>0</v>
      </c>
      <c r="V156" s="109" t="e">
        <f t="shared" si="44"/>
        <v>#DIV/0!</v>
      </c>
    </row>
    <row r="157" spans="3:22" s="7" customFormat="1" ht="110.25" customHeight="1" hidden="1">
      <c r="C157" s="11"/>
      <c r="D157" s="11"/>
      <c r="E157" s="11"/>
      <c r="F157" s="36" t="s">
        <v>30</v>
      </c>
      <c r="G157" s="62"/>
      <c r="H157" s="75">
        <v>0</v>
      </c>
      <c r="I157" s="62">
        <v>0</v>
      </c>
      <c r="J157" s="106" t="e">
        <f t="shared" si="46"/>
        <v>#DIV/0!</v>
      </c>
      <c r="K157" s="66"/>
      <c r="L157" s="62">
        <f>N157+Q157</f>
        <v>0</v>
      </c>
      <c r="M157" s="129"/>
      <c r="N157" s="66"/>
      <c r="O157" s="66"/>
      <c r="P157" s="66"/>
      <c r="Q157" s="66"/>
      <c r="R157" s="62">
        <f t="shared" si="40"/>
        <v>0</v>
      </c>
      <c r="S157" s="62">
        <f t="shared" si="41"/>
        <v>0</v>
      </c>
      <c r="T157" s="108">
        <f t="shared" si="42"/>
        <v>0</v>
      </c>
      <c r="U157" s="108">
        <f t="shared" si="43"/>
        <v>0</v>
      </c>
      <c r="V157" s="109" t="e">
        <f t="shared" si="44"/>
        <v>#DIV/0!</v>
      </c>
    </row>
    <row r="158" spans="3:22" s="7" customFormat="1" ht="29.25" customHeight="1">
      <c r="C158" s="11"/>
      <c r="D158" s="11"/>
      <c r="E158" s="11"/>
      <c r="F158" s="36" t="s">
        <v>343</v>
      </c>
      <c r="G158" s="62">
        <v>691900</v>
      </c>
      <c r="H158" s="62">
        <v>340200</v>
      </c>
      <c r="I158" s="62">
        <v>260301</v>
      </c>
      <c r="J158" s="106">
        <f t="shared" si="46"/>
        <v>37.62118803295274</v>
      </c>
      <c r="K158" s="66"/>
      <c r="L158" s="62"/>
      <c r="M158" s="129"/>
      <c r="N158" s="66"/>
      <c r="O158" s="66"/>
      <c r="P158" s="66"/>
      <c r="Q158" s="66"/>
      <c r="R158" s="62">
        <f t="shared" si="40"/>
        <v>691900</v>
      </c>
      <c r="S158" s="62">
        <f t="shared" si="41"/>
        <v>340200</v>
      </c>
      <c r="T158" s="108">
        <f t="shared" si="42"/>
        <v>260301</v>
      </c>
      <c r="U158" s="108">
        <f t="shared" si="43"/>
        <v>0</v>
      </c>
      <c r="V158" s="109">
        <f t="shared" si="44"/>
        <v>37.62118803295274</v>
      </c>
    </row>
    <row r="159" spans="3:22" s="7" customFormat="1" ht="42" customHeight="1">
      <c r="C159" s="11"/>
      <c r="D159" s="11"/>
      <c r="E159" s="11"/>
      <c r="F159" s="36" t="s">
        <v>82</v>
      </c>
      <c r="G159" s="62">
        <v>236000</v>
      </c>
      <c r="H159" s="62">
        <v>60700</v>
      </c>
      <c r="I159" s="62">
        <v>17000</v>
      </c>
      <c r="J159" s="106">
        <f t="shared" si="46"/>
        <v>7.203389830508475</v>
      </c>
      <c r="K159" s="66"/>
      <c r="L159" s="62"/>
      <c r="M159" s="129"/>
      <c r="N159" s="66"/>
      <c r="O159" s="66"/>
      <c r="P159" s="66"/>
      <c r="Q159" s="66"/>
      <c r="R159" s="62">
        <f t="shared" si="40"/>
        <v>236000</v>
      </c>
      <c r="S159" s="62">
        <f t="shared" si="41"/>
        <v>60700</v>
      </c>
      <c r="T159" s="108">
        <f t="shared" si="42"/>
        <v>17000</v>
      </c>
      <c r="U159" s="108">
        <f t="shared" si="43"/>
        <v>0</v>
      </c>
      <c r="V159" s="109">
        <f t="shared" si="44"/>
        <v>7.203389830508475</v>
      </c>
    </row>
    <row r="160" spans="3:22" s="6" customFormat="1" ht="60.75" customHeight="1">
      <c r="C160" s="26" t="s">
        <v>292</v>
      </c>
      <c r="D160" s="26" t="s">
        <v>319</v>
      </c>
      <c r="E160" s="26" t="s">
        <v>49</v>
      </c>
      <c r="F160" s="35" t="s">
        <v>293</v>
      </c>
      <c r="G160" s="64">
        <f>SUM(G161:G162)</f>
        <v>392800</v>
      </c>
      <c r="H160" s="64">
        <f>SUM(H161:H162)</f>
        <v>208242</v>
      </c>
      <c r="I160" s="64">
        <f aca="true" t="shared" si="50" ref="I160:Q160">SUM(I161:I162)</f>
        <v>144250</v>
      </c>
      <c r="J160" s="106">
        <f t="shared" si="46"/>
        <v>36.723523421588595</v>
      </c>
      <c r="K160" s="64">
        <f t="shared" si="50"/>
        <v>0</v>
      </c>
      <c r="L160" s="64">
        <f t="shared" si="50"/>
        <v>0</v>
      </c>
      <c r="M160" s="128">
        <f t="shared" si="50"/>
        <v>0</v>
      </c>
      <c r="N160" s="64">
        <f t="shared" si="50"/>
        <v>0</v>
      </c>
      <c r="O160" s="64">
        <f t="shared" si="50"/>
        <v>0</v>
      </c>
      <c r="P160" s="64">
        <f t="shared" si="50"/>
        <v>0</v>
      </c>
      <c r="Q160" s="64">
        <f t="shared" si="50"/>
        <v>0</v>
      </c>
      <c r="R160" s="62">
        <f t="shared" si="40"/>
        <v>392800</v>
      </c>
      <c r="S160" s="62">
        <f t="shared" si="41"/>
        <v>208242</v>
      </c>
      <c r="T160" s="108">
        <f t="shared" si="42"/>
        <v>144250</v>
      </c>
      <c r="U160" s="108">
        <f t="shared" si="43"/>
        <v>0</v>
      </c>
      <c r="V160" s="109">
        <f t="shared" si="44"/>
        <v>36.723523421588595</v>
      </c>
    </row>
    <row r="161" spans="3:22" s="7" customFormat="1" ht="159.75" customHeight="1">
      <c r="C161" s="11"/>
      <c r="D161" s="11"/>
      <c r="E161" s="11"/>
      <c r="F161" s="36" t="s">
        <v>533</v>
      </c>
      <c r="G161" s="62">
        <f>87700+51500+86300+99200</f>
        <v>324700</v>
      </c>
      <c r="H161" s="62">
        <f>52336+24156+37728+61816</f>
        <v>176036</v>
      </c>
      <c r="I161" s="62">
        <f>48705+21008+34494+20056</f>
        <v>124263</v>
      </c>
      <c r="J161" s="106">
        <f t="shared" si="46"/>
        <v>38.27009547274407</v>
      </c>
      <c r="K161" s="66"/>
      <c r="L161" s="62"/>
      <c r="M161" s="129"/>
      <c r="N161" s="66"/>
      <c r="O161" s="66"/>
      <c r="P161" s="66"/>
      <c r="Q161" s="66"/>
      <c r="R161" s="62">
        <f t="shared" si="40"/>
        <v>324700</v>
      </c>
      <c r="S161" s="62">
        <f t="shared" si="41"/>
        <v>176036</v>
      </c>
      <c r="T161" s="108">
        <f t="shared" si="42"/>
        <v>124263</v>
      </c>
      <c r="U161" s="108">
        <f t="shared" si="43"/>
        <v>0</v>
      </c>
      <c r="V161" s="109">
        <f t="shared" si="44"/>
        <v>38.27009547274407</v>
      </c>
    </row>
    <row r="162" spans="3:22" s="7" customFormat="1" ht="53.25" customHeight="1">
      <c r="C162" s="11"/>
      <c r="D162" s="11"/>
      <c r="E162" s="11"/>
      <c r="F162" s="36" t="s">
        <v>534</v>
      </c>
      <c r="G162" s="62">
        <v>68100</v>
      </c>
      <c r="H162" s="62">
        <v>32206</v>
      </c>
      <c r="I162" s="62">
        <v>19987</v>
      </c>
      <c r="J162" s="106">
        <f t="shared" si="46"/>
        <v>29.349486049926576</v>
      </c>
      <c r="K162" s="66"/>
      <c r="L162" s="62"/>
      <c r="M162" s="129"/>
      <c r="N162" s="66"/>
      <c r="O162" s="66"/>
      <c r="P162" s="66"/>
      <c r="Q162" s="66"/>
      <c r="R162" s="62">
        <f t="shared" si="40"/>
        <v>68100</v>
      </c>
      <c r="S162" s="62">
        <f t="shared" si="41"/>
        <v>32206</v>
      </c>
      <c r="T162" s="108">
        <f t="shared" si="42"/>
        <v>19987</v>
      </c>
      <c r="U162" s="108">
        <f t="shared" si="43"/>
        <v>0</v>
      </c>
      <c r="V162" s="109">
        <f t="shared" si="44"/>
        <v>29.349486049926576</v>
      </c>
    </row>
    <row r="163" spans="3:22" s="7" customFormat="1" ht="159.75" customHeight="1">
      <c r="C163" s="26" t="s">
        <v>177</v>
      </c>
      <c r="D163" s="26" t="s">
        <v>258</v>
      </c>
      <c r="E163" s="26" t="s">
        <v>45</v>
      </c>
      <c r="F163" s="35" t="s">
        <v>474</v>
      </c>
      <c r="G163" s="62">
        <v>760600</v>
      </c>
      <c r="H163" s="62">
        <v>373200</v>
      </c>
      <c r="I163" s="62">
        <v>373200</v>
      </c>
      <c r="J163" s="106">
        <f t="shared" si="46"/>
        <v>49.06652642650539</v>
      </c>
      <c r="K163" s="66"/>
      <c r="L163" s="62"/>
      <c r="M163" s="120"/>
      <c r="N163" s="66"/>
      <c r="O163" s="66"/>
      <c r="P163" s="66"/>
      <c r="Q163" s="66"/>
      <c r="R163" s="62">
        <f t="shared" si="40"/>
        <v>760600</v>
      </c>
      <c r="S163" s="62">
        <f t="shared" si="41"/>
        <v>373200</v>
      </c>
      <c r="T163" s="108">
        <f t="shared" si="42"/>
        <v>373200</v>
      </c>
      <c r="U163" s="108">
        <f t="shared" si="43"/>
        <v>0</v>
      </c>
      <c r="V163" s="109">
        <f t="shared" si="44"/>
        <v>49.06652642650539</v>
      </c>
    </row>
    <row r="164" spans="3:22" s="6" customFormat="1" ht="38.25" customHeight="1">
      <c r="C164" s="26" t="s">
        <v>320</v>
      </c>
      <c r="D164" s="26" t="s">
        <v>284</v>
      </c>
      <c r="E164" s="26" t="s">
        <v>40</v>
      </c>
      <c r="F164" s="35" t="s">
        <v>321</v>
      </c>
      <c r="G164" s="64">
        <f>SUM(G165:G168)</f>
        <v>2509624</v>
      </c>
      <c r="H164" s="64">
        <f>SUM(H165:H168)</f>
        <v>1343194</v>
      </c>
      <c r="I164" s="64">
        <f>SUM(I165:I168)</f>
        <v>1172100</v>
      </c>
      <c r="J164" s="106">
        <f t="shared" si="46"/>
        <v>46.704207482873926</v>
      </c>
      <c r="K164" s="64">
        <f aca="true" t="shared" si="51" ref="K164:Q164">SUM(K165:K168)</f>
        <v>0</v>
      </c>
      <c r="L164" s="64">
        <f t="shared" si="51"/>
        <v>0</v>
      </c>
      <c r="M164" s="128">
        <f t="shared" si="51"/>
        <v>0</v>
      </c>
      <c r="N164" s="64">
        <f t="shared" si="51"/>
        <v>0</v>
      </c>
      <c r="O164" s="64">
        <f t="shared" si="51"/>
        <v>0</v>
      </c>
      <c r="P164" s="64">
        <f t="shared" si="51"/>
        <v>0</v>
      </c>
      <c r="Q164" s="64">
        <f t="shared" si="51"/>
        <v>0</v>
      </c>
      <c r="R164" s="62">
        <f t="shared" si="40"/>
        <v>2509624</v>
      </c>
      <c r="S164" s="62">
        <f t="shared" si="41"/>
        <v>1343194</v>
      </c>
      <c r="T164" s="108">
        <f t="shared" si="42"/>
        <v>1172100</v>
      </c>
      <c r="U164" s="108">
        <f t="shared" si="43"/>
        <v>0</v>
      </c>
      <c r="V164" s="109">
        <f t="shared" si="44"/>
        <v>46.704207482873926</v>
      </c>
    </row>
    <row r="165" spans="3:22" s="7" customFormat="1" ht="27.75" customHeight="1">
      <c r="C165" s="11"/>
      <c r="D165" s="11"/>
      <c r="E165" s="11"/>
      <c r="F165" s="28" t="s">
        <v>475</v>
      </c>
      <c r="G165" s="62">
        <v>70000</v>
      </c>
      <c r="H165" s="62">
        <v>66000</v>
      </c>
      <c r="I165" s="66">
        <v>66000</v>
      </c>
      <c r="J165" s="106">
        <f t="shared" si="46"/>
        <v>94.28571428571428</v>
      </c>
      <c r="K165" s="66"/>
      <c r="L165" s="62"/>
      <c r="M165" s="129"/>
      <c r="N165" s="66"/>
      <c r="O165" s="66"/>
      <c r="P165" s="66"/>
      <c r="Q165" s="66"/>
      <c r="R165" s="62">
        <f t="shared" si="40"/>
        <v>70000</v>
      </c>
      <c r="S165" s="62">
        <f t="shared" si="41"/>
        <v>66000</v>
      </c>
      <c r="T165" s="108">
        <f t="shared" si="42"/>
        <v>66000</v>
      </c>
      <c r="U165" s="108">
        <f t="shared" si="43"/>
        <v>0</v>
      </c>
      <c r="V165" s="109">
        <f t="shared" si="44"/>
        <v>94.28571428571428</v>
      </c>
    </row>
    <row r="166" spans="3:22" s="7" customFormat="1" ht="28.5" customHeight="1">
      <c r="C166" s="11"/>
      <c r="D166" s="11"/>
      <c r="E166" s="11"/>
      <c r="F166" s="28" t="s">
        <v>53</v>
      </c>
      <c r="G166" s="62">
        <v>1918500</v>
      </c>
      <c r="H166" s="62">
        <v>791070</v>
      </c>
      <c r="I166" s="62">
        <v>624976</v>
      </c>
      <c r="J166" s="106">
        <f t="shared" si="46"/>
        <v>32.57628355486057</v>
      </c>
      <c r="K166" s="66"/>
      <c r="L166" s="62"/>
      <c r="M166" s="129"/>
      <c r="N166" s="66"/>
      <c r="O166" s="66"/>
      <c r="P166" s="66"/>
      <c r="Q166" s="66"/>
      <c r="R166" s="62">
        <f t="shared" si="40"/>
        <v>1918500</v>
      </c>
      <c r="S166" s="62">
        <f t="shared" si="41"/>
        <v>791070</v>
      </c>
      <c r="T166" s="108">
        <f t="shared" si="42"/>
        <v>624976</v>
      </c>
      <c r="U166" s="108">
        <f t="shared" si="43"/>
        <v>0</v>
      </c>
      <c r="V166" s="109">
        <f t="shared" si="44"/>
        <v>32.57628355486057</v>
      </c>
    </row>
    <row r="167" spans="3:22" s="7" customFormat="1" ht="39" customHeight="1">
      <c r="C167" s="11"/>
      <c r="D167" s="11"/>
      <c r="E167" s="11"/>
      <c r="F167" s="28" t="s">
        <v>561</v>
      </c>
      <c r="G167" s="62">
        <v>40000</v>
      </c>
      <c r="H167" s="62">
        <v>5000</v>
      </c>
      <c r="I167" s="62"/>
      <c r="J167" s="106"/>
      <c r="K167" s="66"/>
      <c r="L167" s="62"/>
      <c r="M167" s="129"/>
      <c r="N167" s="66"/>
      <c r="O167" s="66"/>
      <c r="P167" s="66"/>
      <c r="Q167" s="66"/>
      <c r="R167" s="62">
        <f t="shared" si="40"/>
        <v>40000</v>
      </c>
      <c r="S167" s="62">
        <f t="shared" si="41"/>
        <v>5000</v>
      </c>
      <c r="T167" s="108">
        <f t="shared" si="42"/>
        <v>0</v>
      </c>
      <c r="U167" s="108">
        <f t="shared" si="43"/>
        <v>0</v>
      </c>
      <c r="V167" s="109">
        <f t="shared" si="44"/>
        <v>0</v>
      </c>
    </row>
    <row r="168" spans="3:22" s="7" customFormat="1" ht="37.5" customHeight="1">
      <c r="C168" s="11"/>
      <c r="D168" s="11"/>
      <c r="E168" s="11"/>
      <c r="F168" s="28" t="s">
        <v>352</v>
      </c>
      <c r="G168" s="62">
        <v>481124</v>
      </c>
      <c r="H168" s="66">
        <v>481124</v>
      </c>
      <c r="I168" s="66">
        <v>481124</v>
      </c>
      <c r="J168" s="106">
        <f t="shared" si="46"/>
        <v>100</v>
      </c>
      <c r="K168" s="66"/>
      <c r="L168" s="62">
        <f>N168+Q168</f>
        <v>0</v>
      </c>
      <c r="M168" s="129"/>
      <c r="N168" s="66"/>
      <c r="O168" s="66"/>
      <c r="P168" s="66"/>
      <c r="Q168" s="66"/>
      <c r="R168" s="62">
        <f t="shared" si="40"/>
        <v>481124</v>
      </c>
      <c r="S168" s="62">
        <f t="shared" si="41"/>
        <v>481124</v>
      </c>
      <c r="T168" s="108">
        <f t="shared" si="42"/>
        <v>481124</v>
      </c>
      <c r="U168" s="108">
        <f t="shared" si="43"/>
        <v>0</v>
      </c>
      <c r="V168" s="109">
        <f t="shared" si="44"/>
        <v>100</v>
      </c>
    </row>
    <row r="169" spans="3:22" s="6" customFormat="1" ht="32.25" customHeight="1">
      <c r="C169" s="26" t="s">
        <v>286</v>
      </c>
      <c r="D169" s="26" t="s">
        <v>285</v>
      </c>
      <c r="E169" s="26" t="s">
        <v>65</v>
      </c>
      <c r="F169" s="35" t="s">
        <v>178</v>
      </c>
      <c r="G169" s="64">
        <f>G170</f>
        <v>121900</v>
      </c>
      <c r="H169" s="64">
        <f>H170</f>
        <v>60756</v>
      </c>
      <c r="I169" s="64">
        <f aca="true" t="shared" si="52" ref="I169:Q169">I170</f>
        <v>56612</v>
      </c>
      <c r="J169" s="106">
        <f t="shared" si="46"/>
        <v>46.44134536505332</v>
      </c>
      <c r="K169" s="64">
        <f t="shared" si="52"/>
        <v>0</v>
      </c>
      <c r="L169" s="64">
        <f t="shared" si="52"/>
        <v>56612.03</v>
      </c>
      <c r="M169" s="128">
        <f t="shared" si="52"/>
        <v>56612.03</v>
      </c>
      <c r="N169" s="64">
        <f t="shared" si="52"/>
        <v>56612</v>
      </c>
      <c r="O169" s="64">
        <f t="shared" si="52"/>
        <v>0</v>
      </c>
      <c r="P169" s="64">
        <f t="shared" si="52"/>
        <v>99.99994700772963</v>
      </c>
      <c r="Q169" s="64">
        <f t="shared" si="52"/>
        <v>0</v>
      </c>
      <c r="R169" s="62">
        <f t="shared" si="40"/>
        <v>178512.03</v>
      </c>
      <c r="S169" s="62">
        <f t="shared" si="41"/>
        <v>117368.03</v>
      </c>
      <c r="T169" s="108">
        <f t="shared" si="42"/>
        <v>113224</v>
      </c>
      <c r="U169" s="108">
        <f t="shared" si="43"/>
        <v>0</v>
      </c>
      <c r="V169" s="109">
        <f t="shared" si="44"/>
        <v>63.426537696086925</v>
      </c>
    </row>
    <row r="170" spans="3:22" s="7" customFormat="1" ht="36.75" customHeight="1">
      <c r="C170" s="11"/>
      <c r="D170" s="11"/>
      <c r="E170" s="11"/>
      <c r="F170" s="36" t="s">
        <v>392</v>
      </c>
      <c r="G170" s="62">
        <v>121900</v>
      </c>
      <c r="H170" s="62">
        <v>60756</v>
      </c>
      <c r="I170" s="62">
        <v>56612</v>
      </c>
      <c r="J170" s="106">
        <f t="shared" si="46"/>
        <v>46.44134536505332</v>
      </c>
      <c r="K170" s="66"/>
      <c r="L170" s="62">
        <v>56612.03</v>
      </c>
      <c r="M170" s="120">
        <v>56612.03</v>
      </c>
      <c r="N170" s="62">
        <v>56612</v>
      </c>
      <c r="O170" s="62"/>
      <c r="P170" s="62">
        <f>N170/L170*100</f>
        <v>99.99994700772963</v>
      </c>
      <c r="Q170" s="66"/>
      <c r="R170" s="62">
        <f t="shared" si="40"/>
        <v>178512.03</v>
      </c>
      <c r="S170" s="62">
        <f t="shared" si="41"/>
        <v>117368.03</v>
      </c>
      <c r="T170" s="108">
        <f t="shared" si="42"/>
        <v>113224</v>
      </c>
      <c r="U170" s="108">
        <f t="shared" si="43"/>
        <v>0</v>
      </c>
      <c r="V170" s="109">
        <f t="shared" si="44"/>
        <v>63.426537696086925</v>
      </c>
    </row>
    <row r="171" spans="3:22" s="6" customFormat="1" ht="42" customHeight="1">
      <c r="C171" s="26" t="s">
        <v>420</v>
      </c>
      <c r="D171" s="26" t="s">
        <v>421</v>
      </c>
      <c r="E171" s="26" t="s">
        <v>33</v>
      </c>
      <c r="F171" s="34" t="s">
        <v>422</v>
      </c>
      <c r="G171" s="62"/>
      <c r="H171" s="64"/>
      <c r="I171" s="64"/>
      <c r="J171" s="106"/>
      <c r="K171" s="64">
        <f aca="true" t="shared" si="53" ref="K171:Q171">K172+K173</f>
        <v>0</v>
      </c>
      <c r="L171" s="62">
        <f>L172+L173</f>
        <v>30120570.529999997</v>
      </c>
      <c r="M171" s="120">
        <f>M172+M173</f>
        <v>29523570.53</v>
      </c>
      <c r="N171" s="62">
        <f>N172+N173</f>
        <v>0</v>
      </c>
      <c r="O171" s="64">
        <f t="shared" si="53"/>
        <v>0</v>
      </c>
      <c r="P171" s="64">
        <f t="shared" si="53"/>
        <v>0</v>
      </c>
      <c r="Q171" s="64">
        <f t="shared" si="53"/>
        <v>0</v>
      </c>
      <c r="R171" s="62">
        <f t="shared" si="40"/>
        <v>30120570.529999997</v>
      </c>
      <c r="S171" s="62">
        <f t="shared" si="41"/>
        <v>29523570.53</v>
      </c>
      <c r="T171" s="108">
        <f t="shared" si="42"/>
        <v>0</v>
      </c>
      <c r="U171" s="108">
        <f t="shared" si="43"/>
        <v>0</v>
      </c>
      <c r="V171" s="109">
        <f t="shared" si="44"/>
        <v>0</v>
      </c>
    </row>
    <row r="172" spans="3:22" s="7" customFormat="1" ht="57.75" customHeight="1">
      <c r="C172" s="11"/>
      <c r="D172" s="11"/>
      <c r="E172" s="11"/>
      <c r="F172" s="28" t="s">
        <v>476</v>
      </c>
      <c r="G172" s="62"/>
      <c r="H172" s="66"/>
      <c r="I172" s="66"/>
      <c r="J172" s="106"/>
      <c r="K172" s="66"/>
      <c r="L172" s="62">
        <v>29678825.759999998</v>
      </c>
      <c r="M172" s="120">
        <v>29081825.76</v>
      </c>
      <c r="N172" s="66"/>
      <c r="O172" s="66"/>
      <c r="P172" s="66"/>
      <c r="Q172" s="66"/>
      <c r="R172" s="62">
        <f t="shared" si="40"/>
        <v>29678825.759999998</v>
      </c>
      <c r="S172" s="62">
        <f t="shared" si="41"/>
        <v>29081825.76</v>
      </c>
      <c r="T172" s="108">
        <f t="shared" si="42"/>
        <v>0</v>
      </c>
      <c r="U172" s="108">
        <f t="shared" si="43"/>
        <v>0</v>
      </c>
      <c r="V172" s="109">
        <f t="shared" si="44"/>
        <v>0</v>
      </c>
    </row>
    <row r="173" spans="3:22" s="7" customFormat="1" ht="51" customHeight="1">
      <c r="C173" s="11"/>
      <c r="D173" s="11"/>
      <c r="E173" s="11"/>
      <c r="F173" s="28" t="s">
        <v>423</v>
      </c>
      <c r="G173" s="62"/>
      <c r="H173" s="66"/>
      <c r="I173" s="66"/>
      <c r="J173" s="106"/>
      <c r="K173" s="66"/>
      <c r="L173" s="62">
        <v>441744.77</v>
      </c>
      <c r="M173" s="129">
        <v>441744.77</v>
      </c>
      <c r="N173" s="66"/>
      <c r="O173" s="66"/>
      <c r="P173" s="66"/>
      <c r="Q173" s="66"/>
      <c r="R173" s="62">
        <f t="shared" si="40"/>
        <v>441744.77</v>
      </c>
      <c r="S173" s="62">
        <f t="shared" si="41"/>
        <v>441744.77</v>
      </c>
      <c r="T173" s="108">
        <f t="shared" si="42"/>
        <v>0</v>
      </c>
      <c r="U173" s="108">
        <f t="shared" si="43"/>
        <v>0</v>
      </c>
      <c r="V173" s="109">
        <f t="shared" si="44"/>
        <v>0</v>
      </c>
    </row>
    <row r="174" spans="3:22" s="6" customFormat="1" ht="96" customHeight="1" hidden="1">
      <c r="C174" s="26" t="s">
        <v>288</v>
      </c>
      <c r="D174" s="26" t="s">
        <v>289</v>
      </c>
      <c r="E174" s="26" t="s">
        <v>33</v>
      </c>
      <c r="F174" s="34" t="s">
        <v>290</v>
      </c>
      <c r="G174" s="62"/>
      <c r="H174" s="64"/>
      <c r="I174" s="64"/>
      <c r="J174" s="106"/>
      <c r="K174" s="64">
        <f>K175</f>
        <v>0</v>
      </c>
      <c r="L174" s="62">
        <f>N174+Q174</f>
        <v>0</v>
      </c>
      <c r="M174" s="128">
        <f>M175</f>
        <v>0</v>
      </c>
      <c r="N174" s="64">
        <f>N175</f>
        <v>0</v>
      </c>
      <c r="O174" s="64">
        <f>O175</f>
        <v>0</v>
      </c>
      <c r="P174" s="64">
        <f>P175</f>
        <v>0</v>
      </c>
      <c r="Q174" s="64">
        <f>Q175</f>
        <v>0</v>
      </c>
      <c r="R174" s="62">
        <f t="shared" si="40"/>
        <v>0</v>
      </c>
      <c r="S174" s="62">
        <f t="shared" si="41"/>
        <v>0</v>
      </c>
      <c r="T174" s="108">
        <f t="shared" si="42"/>
        <v>0</v>
      </c>
      <c r="U174" s="108">
        <f t="shared" si="43"/>
        <v>0</v>
      </c>
      <c r="V174" s="109" t="e">
        <f t="shared" si="44"/>
        <v>#DIV/0!</v>
      </c>
    </row>
    <row r="175" spans="3:22" s="7" customFormat="1" ht="41.25" customHeight="1" hidden="1">
      <c r="C175" s="11"/>
      <c r="D175" s="11"/>
      <c r="E175" s="11"/>
      <c r="F175" s="28" t="s">
        <v>103</v>
      </c>
      <c r="G175" s="62"/>
      <c r="H175" s="62"/>
      <c r="I175" s="62"/>
      <c r="J175" s="106"/>
      <c r="K175" s="62"/>
      <c r="L175" s="62">
        <f>N175+Q175</f>
        <v>0</v>
      </c>
      <c r="M175" s="129"/>
      <c r="N175" s="66"/>
      <c r="O175" s="66"/>
      <c r="P175" s="66"/>
      <c r="Q175" s="66"/>
      <c r="R175" s="62">
        <f t="shared" si="40"/>
        <v>0</v>
      </c>
      <c r="S175" s="62">
        <f t="shared" si="41"/>
        <v>0</v>
      </c>
      <c r="T175" s="108">
        <f t="shared" si="42"/>
        <v>0</v>
      </c>
      <c r="U175" s="108">
        <f t="shared" si="43"/>
        <v>0</v>
      </c>
      <c r="V175" s="109" t="e">
        <f t="shared" si="44"/>
        <v>#DIV/0!</v>
      </c>
    </row>
    <row r="176" spans="3:22" s="7" customFormat="1" ht="34.5" customHeight="1">
      <c r="C176" s="26" t="s">
        <v>180</v>
      </c>
      <c r="D176" s="26" t="s">
        <v>181</v>
      </c>
      <c r="E176" s="26" t="s">
        <v>31</v>
      </c>
      <c r="F176" s="34" t="s">
        <v>179</v>
      </c>
      <c r="G176" s="62"/>
      <c r="H176" s="64"/>
      <c r="I176" s="64"/>
      <c r="J176" s="106"/>
      <c r="K176" s="64">
        <f>K177</f>
        <v>0</v>
      </c>
      <c r="L176" s="62">
        <f>N176+Q176</f>
        <v>1500000</v>
      </c>
      <c r="M176" s="128">
        <f>M177</f>
        <v>0</v>
      </c>
      <c r="N176" s="64">
        <f>N177</f>
        <v>0</v>
      </c>
      <c r="O176" s="64">
        <f>O177</f>
        <v>0</v>
      </c>
      <c r="P176" s="64">
        <f>P177</f>
        <v>0</v>
      </c>
      <c r="Q176" s="64">
        <f>Q177</f>
        <v>1500000</v>
      </c>
      <c r="R176" s="62">
        <f t="shared" si="40"/>
        <v>1500000</v>
      </c>
      <c r="S176" s="62">
        <f t="shared" si="41"/>
        <v>0</v>
      </c>
      <c r="T176" s="108">
        <f t="shared" si="42"/>
        <v>0</v>
      </c>
      <c r="U176" s="108">
        <f t="shared" si="43"/>
        <v>0</v>
      </c>
      <c r="V176" s="109">
        <f t="shared" si="44"/>
        <v>0</v>
      </c>
    </row>
    <row r="177" spans="3:22" s="7" customFormat="1" ht="136.5" customHeight="1">
      <c r="C177" s="11"/>
      <c r="D177" s="11"/>
      <c r="E177" s="11"/>
      <c r="F177" s="28" t="s">
        <v>569</v>
      </c>
      <c r="G177" s="62">
        <f>H177+K177</f>
        <v>0</v>
      </c>
      <c r="H177" s="62"/>
      <c r="I177" s="62"/>
      <c r="J177" s="106"/>
      <c r="K177" s="62"/>
      <c r="L177" s="62">
        <f>N177+Q177</f>
        <v>1500000</v>
      </c>
      <c r="M177" s="120"/>
      <c r="N177" s="62"/>
      <c r="O177" s="62"/>
      <c r="P177" s="62"/>
      <c r="Q177" s="62">
        <v>1500000</v>
      </c>
      <c r="R177" s="62">
        <f t="shared" si="40"/>
        <v>1500000</v>
      </c>
      <c r="S177" s="62">
        <f t="shared" si="41"/>
        <v>0</v>
      </c>
      <c r="T177" s="108">
        <f t="shared" si="42"/>
        <v>0</v>
      </c>
      <c r="U177" s="108">
        <f t="shared" si="43"/>
        <v>0</v>
      </c>
      <c r="V177" s="109">
        <f t="shared" si="44"/>
        <v>0</v>
      </c>
    </row>
    <row r="178" spans="3:22" s="14" customFormat="1" ht="32.25" customHeight="1">
      <c r="C178" s="21"/>
      <c r="D178" s="21"/>
      <c r="E178" s="21"/>
      <c r="F178" s="42" t="s">
        <v>5</v>
      </c>
      <c r="G178" s="63">
        <f>G79+G80+G108+G171+G174+G176</f>
        <v>143278139.45</v>
      </c>
      <c r="H178" s="63">
        <f>H79+H80+H108+H171+H174+H176</f>
        <v>71366741.49000001</v>
      </c>
      <c r="I178" s="63">
        <f>I79+I80+I108+I171+I174+I176</f>
        <v>64376196</v>
      </c>
      <c r="J178" s="107">
        <f t="shared" si="46"/>
        <v>44.93092683023391</v>
      </c>
      <c r="K178" s="63">
        <f>K79+K80+K108+K171+K174+K176</f>
        <v>0</v>
      </c>
      <c r="L178" s="63">
        <f>L79+L80+L108+L171+L174+L176</f>
        <v>40406809.559999995</v>
      </c>
      <c r="M178" s="130">
        <f>M79+M80+M108+M171+M174+M176</f>
        <v>37771009.92</v>
      </c>
      <c r="N178" s="63">
        <f>N79+N80+N108+N171+N174+N176</f>
        <v>3559848</v>
      </c>
      <c r="O178" s="63">
        <f>O79+O80+O108+O171+O174+O176</f>
        <v>14000</v>
      </c>
      <c r="P178" s="107">
        <f>N178/L178*100</f>
        <v>8.810019991095778</v>
      </c>
      <c r="Q178" s="63">
        <f>Q79+Q80+Q108+Q171+Q174+Q176</f>
        <v>1531600</v>
      </c>
      <c r="R178" s="63">
        <f>R79+R80+R108+R171+R174+R176</f>
        <v>183684949.01000002</v>
      </c>
      <c r="S178" s="63">
        <f>S79+S80+S108+S171+S174+S176</f>
        <v>109137751.41</v>
      </c>
      <c r="T178" s="63">
        <f>T79+T80+T108+T171+T174+T176</f>
        <v>67936044</v>
      </c>
      <c r="U178" s="63">
        <f>U79+U80+U108+U171+U174+U176</f>
        <v>14000</v>
      </c>
      <c r="V178" s="107">
        <f>T178/R178*100</f>
        <v>36.9850901590753</v>
      </c>
    </row>
    <row r="179" spans="3:20" s="14" customFormat="1" ht="48.75" customHeight="1">
      <c r="C179" s="21" t="s">
        <v>116</v>
      </c>
      <c r="D179" s="21"/>
      <c r="E179" s="21"/>
      <c r="F179" s="33" t="s">
        <v>489</v>
      </c>
      <c r="G179" s="63"/>
      <c r="H179" s="63"/>
      <c r="I179" s="63"/>
      <c r="J179" s="63"/>
      <c r="K179" s="63"/>
      <c r="L179" s="63"/>
      <c r="M179" s="130"/>
      <c r="N179" s="63"/>
      <c r="O179" s="63"/>
      <c r="P179" s="63"/>
      <c r="Q179" s="63"/>
      <c r="R179" s="63"/>
      <c r="S179" s="24"/>
      <c r="T179" s="25"/>
    </row>
    <row r="180" spans="3:20" s="7" customFormat="1" ht="30" customHeight="1">
      <c r="C180" s="22" t="s">
        <v>214</v>
      </c>
      <c r="D180" s="11"/>
      <c r="E180" s="11"/>
      <c r="F180" s="59" t="s">
        <v>489</v>
      </c>
      <c r="G180" s="66"/>
      <c r="H180" s="66"/>
      <c r="I180" s="66"/>
      <c r="J180" s="66"/>
      <c r="K180" s="66"/>
      <c r="L180" s="66"/>
      <c r="M180" s="129"/>
      <c r="N180" s="66"/>
      <c r="O180" s="66"/>
      <c r="P180" s="66"/>
      <c r="Q180" s="66"/>
      <c r="R180" s="69"/>
      <c r="S180" s="10"/>
      <c r="T180" s="39"/>
    </row>
    <row r="181" spans="1:22" s="6" customFormat="1" ht="60" customHeight="1">
      <c r="A181" s="6">
        <v>4</v>
      </c>
      <c r="B181" s="6">
        <v>35</v>
      </c>
      <c r="C181" s="26" t="s">
        <v>117</v>
      </c>
      <c r="D181" s="26" t="s">
        <v>35</v>
      </c>
      <c r="E181" s="26" t="s">
        <v>32</v>
      </c>
      <c r="F181" s="34" t="s">
        <v>118</v>
      </c>
      <c r="G181" s="62">
        <v>1961700</v>
      </c>
      <c r="H181" s="62">
        <v>1113175</v>
      </c>
      <c r="I181" s="62">
        <v>890937</v>
      </c>
      <c r="J181" s="106">
        <f>I181/G181*100</f>
        <v>45.41657745832696</v>
      </c>
      <c r="K181" s="62"/>
      <c r="L181" s="62">
        <v>17200</v>
      </c>
      <c r="M181" s="120">
        <v>17200</v>
      </c>
      <c r="N181" s="62">
        <v>2761</v>
      </c>
      <c r="O181" s="62"/>
      <c r="P181" s="106">
        <f>N181/L181*100</f>
        <v>16.052325581395348</v>
      </c>
      <c r="Q181" s="62"/>
      <c r="R181" s="62">
        <f>G181+L181</f>
        <v>1978900</v>
      </c>
      <c r="S181" s="62">
        <f>H181+M181</f>
        <v>1130375</v>
      </c>
      <c r="T181" s="108">
        <f>I181+N181</f>
        <v>893698</v>
      </c>
      <c r="U181" s="108">
        <f>O181</f>
        <v>0</v>
      </c>
      <c r="V181" s="109">
        <f>T181/R181*100</f>
        <v>45.16135226641063</v>
      </c>
    </row>
    <row r="182" spans="3:22" s="14" customFormat="1" ht="38.25" customHeight="1">
      <c r="C182" s="21" t="s">
        <v>237</v>
      </c>
      <c r="D182" s="21" t="s">
        <v>212</v>
      </c>
      <c r="E182" s="21"/>
      <c r="F182" s="23" t="s">
        <v>213</v>
      </c>
      <c r="G182" s="63">
        <f>G187+G183</f>
        <v>4950600</v>
      </c>
      <c r="H182" s="63">
        <f>H187+H183</f>
        <v>2478050</v>
      </c>
      <c r="I182" s="63">
        <f>I187+I183</f>
        <v>2298386</v>
      </c>
      <c r="J182" s="107">
        <f aca="true" t="shared" si="54" ref="J182:J189">I182/G182*100</f>
        <v>46.42641296004525</v>
      </c>
      <c r="K182" s="63">
        <f>K187+K183</f>
        <v>0</v>
      </c>
      <c r="L182" s="63">
        <f>L183+L187</f>
        <v>394620</v>
      </c>
      <c r="M182" s="130">
        <f>M183+M187</f>
        <v>60020</v>
      </c>
      <c r="N182" s="63">
        <f>N183+N187</f>
        <v>60020</v>
      </c>
      <c r="O182" s="63"/>
      <c r="P182" s="106"/>
      <c r="Q182" s="63">
        <f>Q187+Q183</f>
        <v>0</v>
      </c>
      <c r="R182" s="62">
        <f aca="true" t="shared" si="55" ref="R182:R188">G182+L182</f>
        <v>5345220</v>
      </c>
      <c r="S182" s="62">
        <f aca="true" t="shared" si="56" ref="S182:S188">H182+M182</f>
        <v>2538070</v>
      </c>
      <c r="T182" s="108">
        <f aca="true" t="shared" si="57" ref="T182:T188">I182+N182</f>
        <v>2358406</v>
      </c>
      <c r="U182" s="108">
        <f aca="true" t="shared" si="58" ref="U182:U188">O182</f>
        <v>0</v>
      </c>
      <c r="V182" s="109">
        <f aca="true" t="shared" si="59" ref="V182:V188">T182/R182*100</f>
        <v>44.12177609153599</v>
      </c>
    </row>
    <row r="183" spans="3:22" s="14" customFormat="1" ht="57.75" customHeight="1">
      <c r="C183" s="26" t="s">
        <v>505</v>
      </c>
      <c r="D183" s="26" t="s">
        <v>506</v>
      </c>
      <c r="E183" s="26" t="s">
        <v>45</v>
      </c>
      <c r="F183" s="34" t="s">
        <v>568</v>
      </c>
      <c r="G183" s="62">
        <f>G184+G185</f>
        <v>4935100</v>
      </c>
      <c r="H183" s="62">
        <f aca="true" t="shared" si="60" ref="H183:Q183">H184+H185</f>
        <v>2469000</v>
      </c>
      <c r="I183" s="62">
        <f t="shared" si="60"/>
        <v>2295453</v>
      </c>
      <c r="J183" s="106">
        <f t="shared" si="54"/>
        <v>46.512796093290916</v>
      </c>
      <c r="K183" s="62">
        <f t="shared" si="60"/>
        <v>0</v>
      </c>
      <c r="L183" s="62">
        <f>SUM(L184:L186)</f>
        <v>394620</v>
      </c>
      <c r="M183" s="62">
        <f>SUM(M184:M186)</f>
        <v>60020</v>
      </c>
      <c r="N183" s="62">
        <f>SUM(N184:N186)</f>
        <v>60020</v>
      </c>
      <c r="O183" s="62">
        <f>SUM(O184:O186)</f>
        <v>0</v>
      </c>
      <c r="P183" s="62">
        <f t="shared" si="60"/>
        <v>0</v>
      </c>
      <c r="Q183" s="62">
        <f t="shared" si="60"/>
        <v>0</v>
      </c>
      <c r="R183" s="62">
        <f t="shared" si="55"/>
        <v>5329720</v>
      </c>
      <c r="S183" s="62">
        <f t="shared" si="56"/>
        <v>2529020</v>
      </c>
      <c r="T183" s="108">
        <f t="shared" si="57"/>
        <v>2355473</v>
      </c>
      <c r="U183" s="108">
        <f t="shared" si="58"/>
        <v>0</v>
      </c>
      <c r="V183" s="109">
        <f t="shared" si="59"/>
        <v>44.195060903762304</v>
      </c>
    </row>
    <row r="184" spans="3:22" s="14" customFormat="1" ht="49.5" customHeight="1">
      <c r="C184" s="26"/>
      <c r="D184" s="26"/>
      <c r="E184" s="26"/>
      <c r="F184" s="28" t="s">
        <v>567</v>
      </c>
      <c r="G184" s="62">
        <v>4805100</v>
      </c>
      <c r="H184" s="62">
        <v>2469000</v>
      </c>
      <c r="I184" s="62">
        <v>2295453</v>
      </c>
      <c r="J184" s="106">
        <f t="shared" si="54"/>
        <v>47.77118062059062</v>
      </c>
      <c r="K184" s="63"/>
      <c r="L184" s="62"/>
      <c r="M184" s="130"/>
      <c r="N184" s="63"/>
      <c r="O184" s="63"/>
      <c r="P184" s="106"/>
      <c r="Q184" s="63"/>
      <c r="R184" s="62">
        <f t="shared" si="55"/>
        <v>4805100</v>
      </c>
      <c r="S184" s="62">
        <f t="shared" si="56"/>
        <v>2469000</v>
      </c>
      <c r="T184" s="108">
        <f t="shared" si="57"/>
        <v>2295453</v>
      </c>
      <c r="U184" s="108">
        <f t="shared" si="58"/>
        <v>0</v>
      </c>
      <c r="V184" s="109">
        <f t="shared" si="59"/>
        <v>47.77118062059062</v>
      </c>
    </row>
    <row r="185" spans="3:22" s="14" customFormat="1" ht="48" customHeight="1">
      <c r="C185" s="26"/>
      <c r="D185" s="26"/>
      <c r="E185" s="26"/>
      <c r="F185" s="119" t="s">
        <v>562</v>
      </c>
      <c r="G185" s="62">
        <v>130000</v>
      </c>
      <c r="H185" s="62"/>
      <c r="I185" s="62"/>
      <c r="J185" s="106"/>
      <c r="K185" s="63"/>
      <c r="L185" s="62">
        <v>334600</v>
      </c>
      <c r="M185" s="130"/>
      <c r="N185" s="63"/>
      <c r="O185" s="63"/>
      <c r="P185" s="106"/>
      <c r="Q185" s="63"/>
      <c r="R185" s="62">
        <f t="shared" si="55"/>
        <v>464600</v>
      </c>
      <c r="S185" s="62">
        <f t="shared" si="56"/>
        <v>0</v>
      </c>
      <c r="T185" s="108">
        <f t="shared" si="57"/>
        <v>0</v>
      </c>
      <c r="U185" s="108">
        <f t="shared" si="58"/>
        <v>0</v>
      </c>
      <c r="V185" s="109">
        <f t="shared" si="59"/>
        <v>0</v>
      </c>
    </row>
    <row r="186" spans="3:22" s="14" customFormat="1" ht="36.75" customHeight="1">
      <c r="C186" s="26"/>
      <c r="D186" s="26"/>
      <c r="E186" s="26"/>
      <c r="F186" s="119" t="s">
        <v>29</v>
      </c>
      <c r="G186" s="62"/>
      <c r="H186" s="62"/>
      <c r="I186" s="62"/>
      <c r="J186" s="106"/>
      <c r="K186" s="63"/>
      <c r="L186" s="62">
        <v>60020</v>
      </c>
      <c r="M186" s="120">
        <v>60020</v>
      </c>
      <c r="N186" s="63">
        <v>60020</v>
      </c>
      <c r="O186" s="63"/>
      <c r="P186" s="106"/>
      <c r="Q186" s="63"/>
      <c r="R186" s="62">
        <f t="shared" si="55"/>
        <v>60020</v>
      </c>
      <c r="S186" s="62">
        <f t="shared" si="56"/>
        <v>60020</v>
      </c>
      <c r="T186" s="108">
        <f t="shared" si="57"/>
        <v>60020</v>
      </c>
      <c r="U186" s="108">
        <f t="shared" si="58"/>
        <v>0</v>
      </c>
      <c r="V186" s="109">
        <f t="shared" si="59"/>
        <v>100</v>
      </c>
    </row>
    <row r="187" spans="3:22" s="6" customFormat="1" ht="51.75" customHeight="1">
      <c r="C187" s="26" t="s">
        <v>186</v>
      </c>
      <c r="D187" s="26" t="s">
        <v>66</v>
      </c>
      <c r="E187" s="26" t="s">
        <v>45</v>
      </c>
      <c r="F187" s="34" t="s">
        <v>187</v>
      </c>
      <c r="G187" s="62">
        <f>G188</f>
        <v>15500</v>
      </c>
      <c r="H187" s="62">
        <f>H188</f>
        <v>9050</v>
      </c>
      <c r="I187" s="62">
        <f>I188</f>
        <v>2933</v>
      </c>
      <c r="J187" s="106">
        <f t="shared" si="54"/>
        <v>18.92258064516129</v>
      </c>
      <c r="K187" s="62">
        <f>K188</f>
        <v>0</v>
      </c>
      <c r="L187" s="62"/>
      <c r="M187" s="120"/>
      <c r="N187" s="62"/>
      <c r="O187" s="62"/>
      <c r="P187" s="106"/>
      <c r="Q187" s="62">
        <f>Q188</f>
        <v>0</v>
      </c>
      <c r="R187" s="62">
        <f t="shared" si="55"/>
        <v>15500</v>
      </c>
      <c r="S187" s="62">
        <f t="shared" si="56"/>
        <v>9050</v>
      </c>
      <c r="T187" s="108">
        <f t="shared" si="57"/>
        <v>2933</v>
      </c>
      <c r="U187" s="108">
        <f t="shared" si="58"/>
        <v>0</v>
      </c>
      <c r="V187" s="109">
        <f t="shared" si="59"/>
        <v>18.92258064516129</v>
      </c>
    </row>
    <row r="188" spans="3:22" s="7" customFormat="1" ht="40.5" customHeight="1">
      <c r="C188" s="11"/>
      <c r="D188" s="11"/>
      <c r="E188" s="11"/>
      <c r="F188" s="28" t="s">
        <v>529</v>
      </c>
      <c r="G188" s="62">
        <v>15500</v>
      </c>
      <c r="H188" s="62">
        <v>9050</v>
      </c>
      <c r="I188" s="66">
        <v>2933</v>
      </c>
      <c r="J188" s="106">
        <f t="shared" si="54"/>
        <v>18.92258064516129</v>
      </c>
      <c r="K188" s="66"/>
      <c r="L188" s="66"/>
      <c r="M188" s="129"/>
      <c r="N188" s="66"/>
      <c r="O188" s="66"/>
      <c r="P188" s="106"/>
      <c r="Q188" s="66"/>
      <c r="R188" s="62">
        <f t="shared" si="55"/>
        <v>15500</v>
      </c>
      <c r="S188" s="62">
        <f t="shared" si="56"/>
        <v>9050</v>
      </c>
      <c r="T188" s="108">
        <f t="shared" si="57"/>
        <v>2933</v>
      </c>
      <c r="U188" s="108">
        <f t="shared" si="58"/>
        <v>0</v>
      </c>
      <c r="V188" s="109">
        <f t="shared" si="59"/>
        <v>18.92258064516129</v>
      </c>
    </row>
    <row r="189" spans="3:22" s="14" customFormat="1" ht="29.25" customHeight="1">
      <c r="C189" s="21"/>
      <c r="D189" s="21"/>
      <c r="E189" s="21"/>
      <c r="F189" s="42" t="s">
        <v>5</v>
      </c>
      <c r="G189" s="63">
        <f>G181+G182</f>
        <v>6912300</v>
      </c>
      <c r="H189" s="63">
        <f>H181+H182</f>
        <v>3591225</v>
      </c>
      <c r="I189" s="63">
        <f aca="true" t="shared" si="61" ref="I189:U189">I181+I182</f>
        <v>3189323</v>
      </c>
      <c r="J189" s="107">
        <f t="shared" si="54"/>
        <v>46.139823213691535</v>
      </c>
      <c r="K189" s="63">
        <f t="shared" si="61"/>
        <v>0</v>
      </c>
      <c r="L189" s="63">
        <f>L181+L182</f>
        <v>411820</v>
      </c>
      <c r="M189" s="130">
        <f t="shared" si="61"/>
        <v>77220</v>
      </c>
      <c r="N189" s="63">
        <f t="shared" si="61"/>
        <v>62781</v>
      </c>
      <c r="O189" s="63">
        <f t="shared" si="61"/>
        <v>0</v>
      </c>
      <c r="P189" s="107">
        <f>N189/L189*100</f>
        <v>15.244767131270946</v>
      </c>
      <c r="Q189" s="63">
        <f t="shared" si="61"/>
        <v>0</v>
      </c>
      <c r="R189" s="63">
        <f t="shared" si="61"/>
        <v>7324120</v>
      </c>
      <c r="S189" s="63">
        <f t="shared" si="61"/>
        <v>3668445</v>
      </c>
      <c r="T189" s="63">
        <f t="shared" si="61"/>
        <v>3252104</v>
      </c>
      <c r="U189" s="63">
        <f t="shared" si="61"/>
        <v>0</v>
      </c>
      <c r="V189" s="107">
        <f>T189/R189*100</f>
        <v>44.402658612911864</v>
      </c>
    </row>
    <row r="190" spans="3:20" s="14" customFormat="1" ht="57" customHeight="1">
      <c r="C190" s="21" t="s">
        <v>7</v>
      </c>
      <c r="D190" s="21"/>
      <c r="E190" s="21"/>
      <c r="F190" s="23" t="s">
        <v>487</v>
      </c>
      <c r="G190" s="63"/>
      <c r="H190" s="63"/>
      <c r="I190" s="63"/>
      <c r="J190" s="63"/>
      <c r="K190" s="63"/>
      <c r="L190" s="63"/>
      <c r="M190" s="130"/>
      <c r="N190" s="63"/>
      <c r="O190" s="63"/>
      <c r="P190" s="63"/>
      <c r="Q190" s="63"/>
      <c r="R190" s="63"/>
      <c r="S190" s="24"/>
      <c r="T190" s="25"/>
    </row>
    <row r="191" spans="3:20" s="7" customFormat="1" ht="57.75" customHeight="1">
      <c r="C191" s="22" t="s">
        <v>8</v>
      </c>
      <c r="D191" s="22"/>
      <c r="E191" s="22"/>
      <c r="F191" s="58" t="s">
        <v>488</v>
      </c>
      <c r="G191" s="66"/>
      <c r="H191" s="66"/>
      <c r="I191" s="66"/>
      <c r="J191" s="66"/>
      <c r="K191" s="66"/>
      <c r="L191" s="66"/>
      <c r="M191" s="129"/>
      <c r="N191" s="66"/>
      <c r="O191" s="66"/>
      <c r="P191" s="66"/>
      <c r="Q191" s="66"/>
      <c r="R191" s="69"/>
      <c r="S191" s="10"/>
      <c r="T191" s="39"/>
    </row>
    <row r="192" spans="1:22" s="6" customFormat="1" ht="64.5" customHeight="1">
      <c r="A192" s="6">
        <v>7</v>
      </c>
      <c r="B192" s="6">
        <v>47</v>
      </c>
      <c r="C192" s="26" t="s">
        <v>107</v>
      </c>
      <c r="D192" s="26" t="s">
        <v>35</v>
      </c>
      <c r="E192" s="26" t="s">
        <v>32</v>
      </c>
      <c r="F192" s="34" t="s">
        <v>115</v>
      </c>
      <c r="G192" s="62">
        <v>1851300</v>
      </c>
      <c r="H192" s="62">
        <v>954031</v>
      </c>
      <c r="I192" s="62">
        <v>833571</v>
      </c>
      <c r="J192" s="106">
        <f>I192/G192*100</f>
        <v>45.02625182304327</v>
      </c>
      <c r="K192" s="62"/>
      <c r="L192" s="62">
        <f>N192+Q192</f>
        <v>0</v>
      </c>
      <c r="M192" s="120"/>
      <c r="N192" s="62"/>
      <c r="O192" s="62"/>
      <c r="P192" s="62"/>
      <c r="Q192" s="62"/>
      <c r="R192" s="62">
        <f>G192+L192</f>
        <v>1851300</v>
      </c>
      <c r="S192" s="62">
        <f>H192+M192</f>
        <v>954031</v>
      </c>
      <c r="T192" s="108">
        <f>I192+N192</f>
        <v>833571</v>
      </c>
      <c r="U192" s="108">
        <f>O192</f>
        <v>0</v>
      </c>
      <c r="V192" s="109">
        <f>T192/R192*100</f>
        <v>45.02625182304327</v>
      </c>
    </row>
    <row r="193" spans="3:22" s="14" customFormat="1" ht="33.75" customHeight="1">
      <c r="C193" s="21"/>
      <c r="D193" s="21"/>
      <c r="E193" s="21"/>
      <c r="F193" s="23" t="s">
        <v>210</v>
      </c>
      <c r="G193" s="63">
        <f>G194</f>
        <v>5909023</v>
      </c>
      <c r="H193" s="63">
        <f>H194</f>
        <v>3453870</v>
      </c>
      <c r="I193" s="63">
        <f aca="true" t="shared" si="62" ref="I193:Q193">I194</f>
        <v>3387438</v>
      </c>
      <c r="J193" s="107">
        <f aca="true" t="shared" si="63" ref="J193:J225">I193/G193*100</f>
        <v>57.32653266030611</v>
      </c>
      <c r="K193" s="63">
        <f t="shared" si="62"/>
        <v>0</v>
      </c>
      <c r="L193" s="63">
        <f t="shared" si="62"/>
        <v>293325</v>
      </c>
      <c r="M193" s="130">
        <f t="shared" si="62"/>
        <v>293325</v>
      </c>
      <c r="N193" s="63">
        <f t="shared" si="62"/>
        <v>154206</v>
      </c>
      <c r="O193" s="63">
        <f t="shared" si="62"/>
        <v>15000</v>
      </c>
      <c r="P193" s="107">
        <f>N193/L193*100</f>
        <v>52.571720787522366</v>
      </c>
      <c r="Q193" s="63">
        <f t="shared" si="62"/>
        <v>0</v>
      </c>
      <c r="R193" s="62">
        <f aca="true" t="shared" si="64" ref="R193:R224">G193+L193</f>
        <v>6202348</v>
      </c>
      <c r="S193" s="62">
        <f aca="true" t="shared" si="65" ref="S193:S224">H193+M193</f>
        <v>3747195</v>
      </c>
      <c r="T193" s="108">
        <f aca="true" t="shared" si="66" ref="T193:T224">I193+N193</f>
        <v>3541644</v>
      </c>
      <c r="U193" s="108">
        <f aca="true" t="shared" si="67" ref="U193:U224">O193</f>
        <v>15000</v>
      </c>
      <c r="V193" s="109">
        <f aca="true" t="shared" si="68" ref="V193:V224">T193/R193*100</f>
        <v>57.10166536930853</v>
      </c>
    </row>
    <row r="194" spans="1:22" s="6" customFormat="1" ht="60.75" customHeight="1">
      <c r="A194" s="6">
        <v>3</v>
      </c>
      <c r="B194" s="6">
        <v>50</v>
      </c>
      <c r="C194" s="26" t="s">
        <v>200</v>
      </c>
      <c r="D194" s="26" t="s">
        <v>238</v>
      </c>
      <c r="E194" s="26" t="s">
        <v>41</v>
      </c>
      <c r="F194" s="35" t="s">
        <v>201</v>
      </c>
      <c r="G194" s="62">
        <v>5909023</v>
      </c>
      <c r="H194" s="62">
        <v>3453870</v>
      </c>
      <c r="I194" s="62">
        <v>3387438</v>
      </c>
      <c r="J194" s="106">
        <f t="shared" si="63"/>
        <v>57.32653266030611</v>
      </c>
      <c r="K194" s="62"/>
      <c r="L194" s="62">
        <v>293325</v>
      </c>
      <c r="M194" s="120">
        <v>293325</v>
      </c>
      <c r="N194" s="62">
        <v>154206</v>
      </c>
      <c r="O194" s="62">
        <v>15000</v>
      </c>
      <c r="P194" s="106">
        <f>N194/L194*100</f>
        <v>52.571720787522366</v>
      </c>
      <c r="Q194" s="62"/>
      <c r="R194" s="62">
        <f t="shared" si="64"/>
        <v>6202348</v>
      </c>
      <c r="S194" s="62">
        <f t="shared" si="65"/>
        <v>3747195</v>
      </c>
      <c r="T194" s="108">
        <f t="shared" si="66"/>
        <v>3541644</v>
      </c>
      <c r="U194" s="108">
        <f t="shared" si="67"/>
        <v>15000</v>
      </c>
      <c r="V194" s="109">
        <f t="shared" si="68"/>
        <v>57.10166536930853</v>
      </c>
    </row>
    <row r="195" spans="3:22" s="7" customFormat="1" ht="35.25" customHeight="1">
      <c r="C195" s="21"/>
      <c r="D195" s="21"/>
      <c r="E195" s="21"/>
      <c r="F195" s="23" t="s">
        <v>213</v>
      </c>
      <c r="G195" s="63">
        <f aca="true" t="shared" si="69" ref="G195:I196">G196</f>
        <v>117900</v>
      </c>
      <c r="H195" s="63">
        <f t="shared" si="69"/>
        <v>46400</v>
      </c>
      <c r="I195" s="63">
        <f t="shared" si="69"/>
        <v>12714</v>
      </c>
      <c r="J195" s="107">
        <f t="shared" si="63"/>
        <v>10.783715012722645</v>
      </c>
      <c r="K195" s="63">
        <f>K196</f>
        <v>0</v>
      </c>
      <c r="L195" s="63"/>
      <c r="M195" s="130"/>
      <c r="N195" s="63"/>
      <c r="O195" s="63"/>
      <c r="P195" s="106"/>
      <c r="Q195" s="63">
        <f>Q196</f>
        <v>0</v>
      </c>
      <c r="R195" s="62">
        <f t="shared" si="64"/>
        <v>117900</v>
      </c>
      <c r="S195" s="62">
        <f t="shared" si="65"/>
        <v>46400</v>
      </c>
      <c r="T195" s="108">
        <f t="shared" si="66"/>
        <v>12714</v>
      </c>
      <c r="U195" s="108">
        <f t="shared" si="67"/>
        <v>0</v>
      </c>
      <c r="V195" s="109">
        <f t="shared" si="68"/>
        <v>10.783715012722645</v>
      </c>
    </row>
    <row r="196" spans="3:22" s="6" customFormat="1" ht="35.25" customHeight="1">
      <c r="C196" s="26" t="s">
        <v>191</v>
      </c>
      <c r="D196" s="26" t="s">
        <v>190</v>
      </c>
      <c r="E196" s="26" t="s">
        <v>45</v>
      </c>
      <c r="F196" s="34" t="s">
        <v>188</v>
      </c>
      <c r="G196" s="62">
        <f t="shared" si="69"/>
        <v>117900</v>
      </c>
      <c r="H196" s="62">
        <f t="shared" si="69"/>
        <v>46400</v>
      </c>
      <c r="I196" s="62">
        <f t="shared" si="69"/>
        <v>12714</v>
      </c>
      <c r="J196" s="106">
        <f t="shared" si="63"/>
        <v>10.783715012722645</v>
      </c>
      <c r="K196" s="62">
        <f>K197</f>
        <v>0</v>
      </c>
      <c r="L196" s="62"/>
      <c r="M196" s="120"/>
      <c r="N196" s="62"/>
      <c r="O196" s="62"/>
      <c r="P196" s="106"/>
      <c r="Q196" s="62">
        <f>Q197</f>
        <v>0</v>
      </c>
      <c r="R196" s="62">
        <f t="shared" si="64"/>
        <v>117900</v>
      </c>
      <c r="S196" s="62">
        <f t="shared" si="65"/>
        <v>46400</v>
      </c>
      <c r="T196" s="108">
        <f t="shared" si="66"/>
        <v>12714</v>
      </c>
      <c r="U196" s="108">
        <f t="shared" si="67"/>
        <v>0</v>
      </c>
      <c r="V196" s="109">
        <f t="shared" si="68"/>
        <v>10.783715012722645</v>
      </c>
    </row>
    <row r="197" spans="3:22" s="7" customFormat="1" ht="42" customHeight="1">
      <c r="C197" s="11"/>
      <c r="D197" s="11"/>
      <c r="E197" s="11"/>
      <c r="F197" s="28" t="s">
        <v>189</v>
      </c>
      <c r="G197" s="62">
        <v>117900</v>
      </c>
      <c r="H197" s="62">
        <v>46400</v>
      </c>
      <c r="I197" s="66">
        <v>12714</v>
      </c>
      <c r="J197" s="106">
        <f t="shared" si="63"/>
        <v>10.783715012722645</v>
      </c>
      <c r="K197" s="66"/>
      <c r="L197" s="66"/>
      <c r="M197" s="129"/>
      <c r="N197" s="67"/>
      <c r="O197" s="66"/>
      <c r="P197" s="106"/>
      <c r="Q197" s="66"/>
      <c r="R197" s="62">
        <f t="shared" si="64"/>
        <v>117900</v>
      </c>
      <c r="S197" s="62">
        <f t="shared" si="65"/>
        <v>46400</v>
      </c>
      <c r="T197" s="108">
        <f t="shared" si="66"/>
        <v>12714</v>
      </c>
      <c r="U197" s="108">
        <f t="shared" si="67"/>
        <v>0</v>
      </c>
      <c r="V197" s="109">
        <f t="shared" si="68"/>
        <v>10.783715012722645</v>
      </c>
    </row>
    <row r="198" spans="3:22" s="14" customFormat="1" ht="27" customHeight="1">
      <c r="C198" s="21"/>
      <c r="D198" s="21"/>
      <c r="E198" s="21"/>
      <c r="F198" s="33" t="s">
        <v>193</v>
      </c>
      <c r="G198" s="63">
        <f>SUM(G199:G203)</f>
        <v>5002677</v>
      </c>
      <c r="H198" s="63">
        <f>SUM(H199:H203)</f>
        <v>3152816</v>
      </c>
      <c r="I198" s="63">
        <f>SUM(I199:I203)</f>
        <v>2822320.5300000003</v>
      </c>
      <c r="J198" s="107">
        <f t="shared" si="63"/>
        <v>56.41620536364831</v>
      </c>
      <c r="K198" s="63">
        <f aca="true" t="shared" si="70" ref="K198:Q198">SUM(K199:K203)</f>
        <v>0</v>
      </c>
      <c r="L198" s="63">
        <f t="shared" si="70"/>
        <v>118112.4</v>
      </c>
      <c r="M198" s="130">
        <f t="shared" si="70"/>
        <v>101112.4</v>
      </c>
      <c r="N198" s="63">
        <f t="shared" si="70"/>
        <v>101112</v>
      </c>
      <c r="O198" s="63">
        <f t="shared" si="70"/>
        <v>44000</v>
      </c>
      <c r="P198" s="107">
        <f>N198/L198*100</f>
        <v>85.6065916872403</v>
      </c>
      <c r="Q198" s="63">
        <f t="shared" si="70"/>
        <v>0</v>
      </c>
      <c r="R198" s="62">
        <f t="shared" si="64"/>
        <v>5120789.4</v>
      </c>
      <c r="S198" s="62">
        <f t="shared" si="65"/>
        <v>3253928.4</v>
      </c>
      <c r="T198" s="108">
        <f t="shared" si="66"/>
        <v>2923432.5300000003</v>
      </c>
      <c r="U198" s="108">
        <f t="shared" si="67"/>
        <v>44000</v>
      </c>
      <c r="V198" s="109">
        <f t="shared" si="68"/>
        <v>57.089489561902305</v>
      </c>
    </row>
    <row r="199" spans="1:22" s="6" customFormat="1" ht="24" customHeight="1">
      <c r="A199" s="6">
        <v>1</v>
      </c>
      <c r="B199" s="6">
        <v>48</v>
      </c>
      <c r="C199" s="26" t="s">
        <v>195</v>
      </c>
      <c r="D199" s="26" t="s">
        <v>196</v>
      </c>
      <c r="E199" s="26" t="s">
        <v>74</v>
      </c>
      <c r="F199" s="35" t="s">
        <v>194</v>
      </c>
      <c r="G199" s="62">
        <v>981764</v>
      </c>
      <c r="H199" s="62">
        <v>544974</v>
      </c>
      <c r="I199" s="62">
        <v>491744</v>
      </c>
      <c r="J199" s="106">
        <f t="shared" si="63"/>
        <v>50.08780114161856</v>
      </c>
      <c r="K199" s="62"/>
      <c r="L199" s="62">
        <v>51152.4</v>
      </c>
      <c r="M199" s="120">
        <v>51152.4</v>
      </c>
      <c r="N199" s="62">
        <v>51152</v>
      </c>
      <c r="O199" s="62">
        <v>20000</v>
      </c>
      <c r="P199" s="106">
        <f>N199/L199*100</f>
        <v>99.99921802300577</v>
      </c>
      <c r="Q199" s="62"/>
      <c r="R199" s="62">
        <f t="shared" si="64"/>
        <v>1032916.4</v>
      </c>
      <c r="S199" s="62">
        <f t="shared" si="65"/>
        <v>596126.4</v>
      </c>
      <c r="T199" s="108">
        <f t="shared" si="66"/>
        <v>542896</v>
      </c>
      <c r="U199" s="108">
        <f t="shared" si="67"/>
        <v>20000</v>
      </c>
      <c r="V199" s="109">
        <f t="shared" si="68"/>
        <v>52.559529503065306</v>
      </c>
    </row>
    <row r="200" spans="1:22" s="6" customFormat="1" ht="29.25" customHeight="1">
      <c r="A200" s="6">
        <v>2</v>
      </c>
      <c r="B200" s="6">
        <v>49</v>
      </c>
      <c r="C200" s="26" t="s">
        <v>198</v>
      </c>
      <c r="D200" s="26" t="s">
        <v>199</v>
      </c>
      <c r="E200" s="26" t="s">
        <v>74</v>
      </c>
      <c r="F200" s="34" t="s">
        <v>197</v>
      </c>
      <c r="G200" s="62">
        <v>968083</v>
      </c>
      <c r="H200" s="62">
        <v>642497</v>
      </c>
      <c r="I200" s="62">
        <v>511839</v>
      </c>
      <c r="J200" s="106">
        <f t="shared" si="63"/>
        <v>52.87139635754372</v>
      </c>
      <c r="K200" s="62"/>
      <c r="L200" s="62">
        <v>31427</v>
      </c>
      <c r="M200" s="120">
        <v>14427</v>
      </c>
      <c r="N200" s="62">
        <v>14427</v>
      </c>
      <c r="O200" s="62"/>
      <c r="P200" s="106">
        <f>N200/L200*100</f>
        <v>45.906386228402326</v>
      </c>
      <c r="Q200" s="62"/>
      <c r="R200" s="62">
        <f t="shared" si="64"/>
        <v>999510</v>
      </c>
      <c r="S200" s="62">
        <f t="shared" si="65"/>
        <v>656924</v>
      </c>
      <c r="T200" s="108">
        <f t="shared" si="66"/>
        <v>526266</v>
      </c>
      <c r="U200" s="108">
        <f t="shared" si="67"/>
        <v>0</v>
      </c>
      <c r="V200" s="109">
        <f t="shared" si="68"/>
        <v>52.65239967584117</v>
      </c>
    </row>
    <row r="201" spans="3:22" s="6" customFormat="1" ht="42" customHeight="1">
      <c r="C201" s="26" t="s">
        <v>192</v>
      </c>
      <c r="D201" s="26" t="s">
        <v>73</v>
      </c>
      <c r="E201" s="26" t="s">
        <v>75</v>
      </c>
      <c r="F201" s="34" t="s">
        <v>407</v>
      </c>
      <c r="G201" s="62">
        <v>1107637</v>
      </c>
      <c r="H201" s="62">
        <v>592445</v>
      </c>
      <c r="I201" s="62">
        <v>546475</v>
      </c>
      <c r="J201" s="106">
        <f t="shared" si="63"/>
        <v>49.337012035531494</v>
      </c>
      <c r="K201" s="62"/>
      <c r="L201" s="62">
        <f>N201+Q201</f>
        <v>0</v>
      </c>
      <c r="M201" s="120"/>
      <c r="N201" s="62"/>
      <c r="O201" s="62"/>
      <c r="P201" s="106"/>
      <c r="Q201" s="62"/>
      <c r="R201" s="62">
        <f t="shared" si="64"/>
        <v>1107637</v>
      </c>
      <c r="S201" s="62">
        <f t="shared" si="65"/>
        <v>592445</v>
      </c>
      <c r="T201" s="108">
        <f t="shared" si="66"/>
        <v>546475</v>
      </c>
      <c r="U201" s="108">
        <f t="shared" si="67"/>
        <v>0</v>
      </c>
      <c r="V201" s="109">
        <f t="shared" si="68"/>
        <v>49.337012035531494</v>
      </c>
    </row>
    <row r="202" spans="3:22" s="6" customFormat="1" ht="42" customHeight="1">
      <c r="C202" s="20" t="s">
        <v>304</v>
      </c>
      <c r="D202" s="20" t="s">
        <v>305</v>
      </c>
      <c r="E202" s="20" t="s">
        <v>76</v>
      </c>
      <c r="F202" s="35" t="s">
        <v>306</v>
      </c>
      <c r="G202" s="62">
        <v>909893</v>
      </c>
      <c r="H202" s="62">
        <v>450600</v>
      </c>
      <c r="I202" s="62">
        <v>436528</v>
      </c>
      <c r="J202" s="106">
        <f t="shared" si="63"/>
        <v>47.975750994897204</v>
      </c>
      <c r="K202" s="62"/>
      <c r="L202" s="62">
        <v>24000</v>
      </c>
      <c r="M202" s="120">
        <v>24000</v>
      </c>
      <c r="N202" s="62">
        <v>24000</v>
      </c>
      <c r="O202" s="62">
        <v>24000</v>
      </c>
      <c r="P202" s="106"/>
      <c r="Q202" s="62"/>
      <c r="R202" s="62">
        <f t="shared" si="64"/>
        <v>933893</v>
      </c>
      <c r="S202" s="62">
        <f t="shared" si="65"/>
        <v>474600</v>
      </c>
      <c r="T202" s="108">
        <f t="shared" si="66"/>
        <v>460528</v>
      </c>
      <c r="U202" s="108">
        <f t="shared" si="67"/>
        <v>24000</v>
      </c>
      <c r="V202" s="109">
        <f t="shared" si="68"/>
        <v>49.31271569655196</v>
      </c>
    </row>
    <row r="203" spans="3:22" s="6" customFormat="1" ht="26.25" customHeight="1">
      <c r="C203" s="20" t="s">
        <v>308</v>
      </c>
      <c r="D203" s="20" t="s">
        <v>309</v>
      </c>
      <c r="E203" s="20" t="s">
        <v>76</v>
      </c>
      <c r="F203" s="35" t="s">
        <v>307</v>
      </c>
      <c r="G203" s="62">
        <f>SUM(G205:G206)</f>
        <v>1035300</v>
      </c>
      <c r="H203" s="62">
        <f>SUM(H205:H206)</f>
        <v>922300</v>
      </c>
      <c r="I203" s="62">
        <f>SUM(I205:I206)</f>
        <v>835734.53</v>
      </c>
      <c r="J203" s="106">
        <f t="shared" si="63"/>
        <v>80.72389935284458</v>
      </c>
      <c r="K203" s="62">
        <f>SUM(K205:K206)</f>
        <v>0</v>
      </c>
      <c r="L203" s="62">
        <f>SUM(L204:L206)</f>
        <v>11533</v>
      </c>
      <c r="M203" s="120">
        <f>SUM(M204:M206)</f>
        <v>11533</v>
      </c>
      <c r="N203" s="120">
        <f>SUM(N204:N206)</f>
        <v>11533</v>
      </c>
      <c r="O203" s="120">
        <f>SUM(O204:O206)</f>
        <v>0</v>
      </c>
      <c r="P203" s="106"/>
      <c r="Q203" s="62">
        <f>SUM(Q205:Q206)</f>
        <v>0</v>
      </c>
      <c r="R203" s="62">
        <f t="shared" si="64"/>
        <v>1046833</v>
      </c>
      <c r="S203" s="62">
        <f t="shared" si="65"/>
        <v>933833</v>
      </c>
      <c r="T203" s="108">
        <f t="shared" si="66"/>
        <v>847267.53</v>
      </c>
      <c r="U203" s="108">
        <f t="shared" si="67"/>
        <v>0</v>
      </c>
      <c r="V203" s="109">
        <f t="shared" si="68"/>
        <v>80.93626490567264</v>
      </c>
    </row>
    <row r="204" spans="3:22" s="6" customFormat="1" ht="26.25" customHeight="1">
      <c r="C204" s="20"/>
      <c r="D204" s="20"/>
      <c r="E204" s="20"/>
      <c r="F204" s="119" t="s">
        <v>29</v>
      </c>
      <c r="G204" s="62"/>
      <c r="H204" s="62"/>
      <c r="I204" s="62"/>
      <c r="J204" s="106"/>
      <c r="K204" s="62"/>
      <c r="L204" s="62">
        <v>11533</v>
      </c>
      <c r="M204" s="120">
        <v>11533</v>
      </c>
      <c r="N204" s="62">
        <v>11533</v>
      </c>
      <c r="O204" s="62"/>
      <c r="P204" s="106"/>
      <c r="Q204" s="62"/>
      <c r="R204" s="62">
        <f t="shared" si="64"/>
        <v>11533</v>
      </c>
      <c r="S204" s="62">
        <f t="shared" si="65"/>
        <v>11533</v>
      </c>
      <c r="T204" s="108">
        <f t="shared" si="66"/>
        <v>11533</v>
      </c>
      <c r="U204" s="108">
        <f t="shared" si="67"/>
        <v>0</v>
      </c>
      <c r="V204" s="109">
        <f t="shared" si="68"/>
        <v>100</v>
      </c>
    </row>
    <row r="205" spans="3:22" s="7" customFormat="1" ht="47.25" customHeight="1">
      <c r="C205" s="40"/>
      <c r="D205" s="40"/>
      <c r="E205" s="40"/>
      <c r="F205" s="28" t="s">
        <v>530</v>
      </c>
      <c r="G205" s="62">
        <v>1029300</v>
      </c>
      <c r="H205" s="62">
        <v>916300</v>
      </c>
      <c r="I205" s="66">
        <v>835734.53</v>
      </c>
      <c r="J205" s="106">
        <f t="shared" si="63"/>
        <v>81.1944554551637</v>
      </c>
      <c r="K205" s="66"/>
      <c r="L205" s="62">
        <f>N205+Q205</f>
        <v>0</v>
      </c>
      <c r="M205" s="120"/>
      <c r="N205" s="66"/>
      <c r="O205" s="66"/>
      <c r="P205" s="106"/>
      <c r="Q205" s="62"/>
      <c r="R205" s="62">
        <f t="shared" si="64"/>
        <v>1029300</v>
      </c>
      <c r="S205" s="62">
        <f t="shared" si="65"/>
        <v>916300</v>
      </c>
      <c r="T205" s="108">
        <f t="shared" si="66"/>
        <v>835734.53</v>
      </c>
      <c r="U205" s="108">
        <f t="shared" si="67"/>
        <v>0</v>
      </c>
      <c r="V205" s="109">
        <f t="shared" si="68"/>
        <v>81.1944554551637</v>
      </c>
    </row>
    <row r="206" spans="3:22" s="7" customFormat="1" ht="41.25" customHeight="1">
      <c r="C206" s="40"/>
      <c r="D206" s="40"/>
      <c r="E206" s="40"/>
      <c r="F206" s="28" t="s">
        <v>402</v>
      </c>
      <c r="G206" s="62">
        <v>6000</v>
      </c>
      <c r="H206" s="66">
        <v>6000</v>
      </c>
      <c r="I206" s="66">
        <v>0</v>
      </c>
      <c r="J206" s="106">
        <f t="shared" si="63"/>
        <v>0</v>
      </c>
      <c r="K206" s="66"/>
      <c r="L206" s="62"/>
      <c r="M206" s="120"/>
      <c r="N206" s="66"/>
      <c r="O206" s="66"/>
      <c r="P206" s="106"/>
      <c r="Q206" s="66"/>
      <c r="R206" s="62">
        <f t="shared" si="64"/>
        <v>6000</v>
      </c>
      <c r="S206" s="62">
        <f t="shared" si="65"/>
        <v>6000</v>
      </c>
      <c r="T206" s="108">
        <f t="shared" si="66"/>
        <v>0</v>
      </c>
      <c r="U206" s="108">
        <f t="shared" si="67"/>
        <v>0</v>
      </c>
      <c r="V206" s="109">
        <f t="shared" si="68"/>
        <v>0</v>
      </c>
    </row>
    <row r="207" spans="3:22" s="14" customFormat="1" ht="36.75" customHeight="1">
      <c r="C207" s="21"/>
      <c r="D207" s="21"/>
      <c r="E207" s="21"/>
      <c r="F207" s="23" t="s">
        <v>10</v>
      </c>
      <c r="G207" s="63">
        <f>G208+G212+G215+G218</f>
        <v>4004200</v>
      </c>
      <c r="H207" s="63">
        <f>H208+H212+H215+H218</f>
        <v>2501577</v>
      </c>
      <c r="I207" s="63">
        <f aca="true" t="shared" si="71" ref="I207:Q207">I208+I212+I215+I218</f>
        <v>1919479</v>
      </c>
      <c r="J207" s="107">
        <f t="shared" si="63"/>
        <v>47.93664152639728</v>
      </c>
      <c r="K207" s="63">
        <f t="shared" si="71"/>
        <v>0</v>
      </c>
      <c r="L207" s="63">
        <f t="shared" si="71"/>
        <v>0</v>
      </c>
      <c r="M207" s="130">
        <f t="shared" si="71"/>
        <v>0</v>
      </c>
      <c r="N207" s="63">
        <f t="shared" si="71"/>
        <v>0</v>
      </c>
      <c r="O207" s="63">
        <f t="shared" si="71"/>
        <v>0</v>
      </c>
      <c r="P207" s="106"/>
      <c r="Q207" s="63">
        <f t="shared" si="71"/>
        <v>0</v>
      </c>
      <c r="R207" s="62">
        <f t="shared" si="64"/>
        <v>4004200</v>
      </c>
      <c r="S207" s="62">
        <f t="shared" si="65"/>
        <v>2501577</v>
      </c>
      <c r="T207" s="108">
        <f t="shared" si="66"/>
        <v>1919479</v>
      </c>
      <c r="U207" s="108">
        <f t="shared" si="67"/>
        <v>0</v>
      </c>
      <c r="V207" s="109">
        <f t="shared" si="68"/>
        <v>47.93664152639728</v>
      </c>
    </row>
    <row r="208" spans="3:22" s="6" customFormat="1" ht="42" customHeight="1">
      <c r="C208" s="26" t="s">
        <v>203</v>
      </c>
      <c r="D208" s="26" t="s">
        <v>77</v>
      </c>
      <c r="E208" s="26" t="s">
        <v>78</v>
      </c>
      <c r="F208" s="34" t="s">
        <v>202</v>
      </c>
      <c r="G208" s="62">
        <f>SUM(G209:G211)</f>
        <v>273000</v>
      </c>
      <c r="H208" s="62">
        <f>SUM(H209:H211)</f>
        <v>158150</v>
      </c>
      <c r="I208" s="62">
        <f>SUM(I209:I211)</f>
        <v>94273</v>
      </c>
      <c r="J208" s="106">
        <f t="shared" si="63"/>
        <v>34.53223443223443</v>
      </c>
      <c r="K208" s="62">
        <f>SUM(K209:K211)</f>
        <v>0</v>
      </c>
      <c r="L208" s="62">
        <f aca="true" t="shared" si="72" ref="L208:L223">N208+Q208</f>
        <v>0</v>
      </c>
      <c r="M208" s="120">
        <f>SUM(M209:M211)</f>
        <v>0</v>
      </c>
      <c r="N208" s="62">
        <f>SUM(N209:N211)</f>
        <v>0</v>
      </c>
      <c r="O208" s="62">
        <f>SUM(O209:O211)</f>
        <v>0</v>
      </c>
      <c r="P208" s="106"/>
      <c r="Q208" s="62">
        <f>SUM(Q209:Q210)</f>
        <v>0</v>
      </c>
      <c r="R208" s="62">
        <f t="shared" si="64"/>
        <v>273000</v>
      </c>
      <c r="S208" s="62">
        <f t="shared" si="65"/>
        <v>158150</v>
      </c>
      <c r="T208" s="108">
        <f t="shared" si="66"/>
        <v>94273</v>
      </c>
      <c r="U208" s="108">
        <f t="shared" si="67"/>
        <v>0</v>
      </c>
      <c r="V208" s="109">
        <f t="shared" si="68"/>
        <v>34.53223443223443</v>
      </c>
    </row>
    <row r="209" spans="3:22" s="7" customFormat="1" ht="38.25" customHeight="1">
      <c r="C209" s="11"/>
      <c r="D209" s="11"/>
      <c r="E209" s="11"/>
      <c r="F209" s="28" t="s">
        <v>531</v>
      </c>
      <c r="G209" s="62">
        <v>256000</v>
      </c>
      <c r="H209" s="62">
        <v>158150</v>
      </c>
      <c r="I209" s="62">
        <v>94273</v>
      </c>
      <c r="J209" s="106">
        <f t="shared" si="63"/>
        <v>36.825390625</v>
      </c>
      <c r="K209" s="66"/>
      <c r="L209" s="66">
        <f t="shared" si="72"/>
        <v>0</v>
      </c>
      <c r="M209" s="129"/>
      <c r="N209" s="67"/>
      <c r="O209" s="66"/>
      <c r="P209" s="106"/>
      <c r="Q209" s="66"/>
      <c r="R209" s="62">
        <f t="shared" si="64"/>
        <v>256000</v>
      </c>
      <c r="S209" s="62">
        <f t="shared" si="65"/>
        <v>158150</v>
      </c>
      <c r="T209" s="108">
        <f t="shared" si="66"/>
        <v>94273</v>
      </c>
      <c r="U209" s="108">
        <f t="shared" si="67"/>
        <v>0</v>
      </c>
      <c r="V209" s="109">
        <f t="shared" si="68"/>
        <v>36.825390625</v>
      </c>
    </row>
    <row r="210" spans="3:22" s="7" customFormat="1" ht="47.25" customHeight="1">
      <c r="C210" s="11"/>
      <c r="D210" s="11"/>
      <c r="E210" s="11"/>
      <c r="F210" s="28" t="s">
        <v>363</v>
      </c>
      <c r="G210" s="66">
        <v>17000</v>
      </c>
      <c r="H210" s="66">
        <v>0</v>
      </c>
      <c r="I210" s="66">
        <v>0</v>
      </c>
      <c r="J210" s="106">
        <f t="shared" si="63"/>
        <v>0</v>
      </c>
      <c r="K210" s="66"/>
      <c r="L210" s="66">
        <f t="shared" si="72"/>
        <v>0</v>
      </c>
      <c r="M210" s="129"/>
      <c r="N210" s="67"/>
      <c r="O210" s="66"/>
      <c r="P210" s="106"/>
      <c r="Q210" s="66"/>
      <c r="R210" s="62">
        <f t="shared" si="64"/>
        <v>17000</v>
      </c>
      <c r="S210" s="62">
        <f t="shared" si="65"/>
        <v>0</v>
      </c>
      <c r="T210" s="108">
        <f t="shared" si="66"/>
        <v>0</v>
      </c>
      <c r="U210" s="108">
        <f t="shared" si="67"/>
        <v>0</v>
      </c>
      <c r="V210" s="109">
        <f t="shared" si="68"/>
        <v>0</v>
      </c>
    </row>
    <row r="211" spans="3:22" s="7" customFormat="1" ht="42.75" customHeight="1" hidden="1">
      <c r="C211" s="11"/>
      <c r="D211" s="11"/>
      <c r="E211" s="11"/>
      <c r="F211" s="54" t="s">
        <v>4</v>
      </c>
      <c r="G211" s="66">
        <f>H211+K211</f>
        <v>0</v>
      </c>
      <c r="H211" s="66"/>
      <c r="I211" s="66" t="s">
        <v>3</v>
      </c>
      <c r="J211" s="106" t="e">
        <f t="shared" si="63"/>
        <v>#VALUE!</v>
      </c>
      <c r="K211" s="66"/>
      <c r="L211" s="66">
        <f t="shared" si="72"/>
        <v>0</v>
      </c>
      <c r="M211" s="129"/>
      <c r="N211" s="67"/>
      <c r="O211" s="66"/>
      <c r="P211" s="106"/>
      <c r="Q211" s="66"/>
      <c r="R211" s="62">
        <f t="shared" si="64"/>
        <v>0</v>
      </c>
      <c r="S211" s="62">
        <f t="shared" si="65"/>
        <v>0</v>
      </c>
      <c r="T211" s="108" t="e">
        <f t="shared" si="66"/>
        <v>#VALUE!</v>
      </c>
      <c r="U211" s="108">
        <f t="shared" si="67"/>
        <v>0</v>
      </c>
      <c r="V211" s="109" t="e">
        <f t="shared" si="68"/>
        <v>#VALUE!</v>
      </c>
    </row>
    <row r="212" spans="3:22" s="6" customFormat="1" ht="49.5" customHeight="1">
      <c r="C212" s="26" t="s">
        <v>205</v>
      </c>
      <c r="D212" s="26" t="s">
        <v>79</v>
      </c>
      <c r="E212" s="26" t="s">
        <v>78</v>
      </c>
      <c r="F212" s="34" t="s">
        <v>204</v>
      </c>
      <c r="G212" s="62">
        <f>SUM(G213:G214)</f>
        <v>87850</v>
      </c>
      <c r="H212" s="62">
        <f>SUM(H213:H214)</f>
        <v>80300</v>
      </c>
      <c r="I212" s="62">
        <f>SUM(I213:I214)</f>
        <v>43962</v>
      </c>
      <c r="J212" s="106">
        <f t="shared" si="63"/>
        <v>50.042117245304496</v>
      </c>
      <c r="K212" s="62"/>
      <c r="L212" s="62">
        <f t="shared" si="72"/>
        <v>0</v>
      </c>
      <c r="M212" s="120">
        <f>SUM(M213:M214)</f>
        <v>0</v>
      </c>
      <c r="N212" s="62">
        <f>SUM(N213:N214)</f>
        <v>0</v>
      </c>
      <c r="O212" s="62">
        <f>SUM(O213:O214)</f>
        <v>0</v>
      </c>
      <c r="P212" s="106"/>
      <c r="Q212" s="62">
        <f>SUM(Q213:Q214)</f>
        <v>0</v>
      </c>
      <c r="R212" s="62">
        <f t="shared" si="64"/>
        <v>87850</v>
      </c>
      <c r="S212" s="62">
        <f t="shared" si="65"/>
        <v>80300</v>
      </c>
      <c r="T212" s="108">
        <f t="shared" si="66"/>
        <v>43962</v>
      </c>
      <c r="U212" s="108">
        <f t="shared" si="67"/>
        <v>0</v>
      </c>
      <c r="V212" s="109">
        <f t="shared" si="68"/>
        <v>50.042117245304496</v>
      </c>
    </row>
    <row r="213" spans="3:22" s="7" customFormat="1" ht="46.5" customHeight="1">
      <c r="C213" s="11"/>
      <c r="D213" s="11"/>
      <c r="E213" s="11"/>
      <c r="F213" s="28" t="s">
        <v>532</v>
      </c>
      <c r="G213" s="62">
        <v>87850</v>
      </c>
      <c r="H213" s="62">
        <v>80300</v>
      </c>
      <c r="I213" s="62">
        <v>43962</v>
      </c>
      <c r="J213" s="106">
        <f t="shared" si="63"/>
        <v>50.042117245304496</v>
      </c>
      <c r="K213" s="66"/>
      <c r="L213" s="66">
        <f t="shared" si="72"/>
        <v>0</v>
      </c>
      <c r="M213" s="129"/>
      <c r="N213" s="67"/>
      <c r="O213" s="66"/>
      <c r="P213" s="106"/>
      <c r="Q213" s="66"/>
      <c r="R213" s="62">
        <f t="shared" si="64"/>
        <v>87850</v>
      </c>
      <c r="S213" s="62">
        <f t="shared" si="65"/>
        <v>80300</v>
      </c>
      <c r="T213" s="108">
        <f t="shared" si="66"/>
        <v>43962</v>
      </c>
      <c r="U213" s="108">
        <f t="shared" si="67"/>
        <v>0</v>
      </c>
      <c r="V213" s="109">
        <f t="shared" si="68"/>
        <v>50.042117245304496</v>
      </c>
    </row>
    <row r="214" spans="3:22" s="7" customFormat="1" ht="45" customHeight="1" hidden="1">
      <c r="C214" s="11"/>
      <c r="D214" s="11"/>
      <c r="E214" s="11"/>
      <c r="F214" s="28" t="s">
        <v>363</v>
      </c>
      <c r="G214" s="66">
        <f>H214+K214</f>
        <v>0</v>
      </c>
      <c r="H214" s="66"/>
      <c r="I214" s="66"/>
      <c r="J214" s="106" t="e">
        <f t="shared" si="63"/>
        <v>#DIV/0!</v>
      </c>
      <c r="K214" s="66"/>
      <c r="L214" s="66">
        <f t="shared" si="72"/>
        <v>0</v>
      </c>
      <c r="M214" s="129"/>
      <c r="N214" s="67"/>
      <c r="O214" s="66"/>
      <c r="P214" s="106"/>
      <c r="Q214" s="66"/>
      <c r="R214" s="62">
        <f t="shared" si="64"/>
        <v>0</v>
      </c>
      <c r="S214" s="62">
        <f t="shared" si="65"/>
        <v>0</v>
      </c>
      <c r="T214" s="108">
        <f t="shared" si="66"/>
        <v>0</v>
      </c>
      <c r="U214" s="108">
        <f t="shared" si="67"/>
        <v>0</v>
      </c>
      <c r="V214" s="109" t="e">
        <f t="shared" si="68"/>
        <v>#DIV/0!</v>
      </c>
    </row>
    <row r="215" spans="3:22" s="7" customFormat="1" ht="45.75" customHeight="1">
      <c r="C215" s="26" t="s">
        <v>207</v>
      </c>
      <c r="D215" s="26" t="s">
        <v>86</v>
      </c>
      <c r="E215" s="26" t="s">
        <v>78</v>
      </c>
      <c r="F215" s="35" t="s">
        <v>206</v>
      </c>
      <c r="G215" s="62">
        <f>G216+G217</f>
        <v>3624300</v>
      </c>
      <c r="H215" s="62">
        <f aca="true" t="shared" si="73" ref="H215:Q215">H216+H217</f>
        <v>2245077</v>
      </c>
      <c r="I215" s="62">
        <f t="shared" si="73"/>
        <v>1776884</v>
      </c>
      <c r="J215" s="106">
        <f t="shared" si="63"/>
        <v>49.026956929613995</v>
      </c>
      <c r="K215" s="62">
        <f t="shared" si="73"/>
        <v>0</v>
      </c>
      <c r="L215" s="62">
        <f t="shared" si="73"/>
        <v>0</v>
      </c>
      <c r="M215" s="120">
        <f t="shared" si="73"/>
        <v>0</v>
      </c>
      <c r="N215" s="62">
        <f t="shared" si="73"/>
        <v>0</v>
      </c>
      <c r="O215" s="62">
        <f t="shared" si="73"/>
        <v>0</v>
      </c>
      <c r="P215" s="106"/>
      <c r="Q215" s="62">
        <f t="shared" si="73"/>
        <v>0</v>
      </c>
      <c r="R215" s="62">
        <f t="shared" si="64"/>
        <v>3624300</v>
      </c>
      <c r="S215" s="62">
        <f t="shared" si="65"/>
        <v>2245077</v>
      </c>
      <c r="T215" s="108">
        <f t="shared" si="66"/>
        <v>1776884</v>
      </c>
      <c r="U215" s="108">
        <f t="shared" si="67"/>
        <v>0</v>
      </c>
      <c r="V215" s="109">
        <f t="shared" si="68"/>
        <v>49.026956929613995</v>
      </c>
    </row>
    <row r="216" spans="3:22" s="7" customFormat="1" ht="45.75" customHeight="1">
      <c r="C216" s="26"/>
      <c r="D216" s="26"/>
      <c r="E216" s="26"/>
      <c r="F216" s="36" t="s">
        <v>563</v>
      </c>
      <c r="G216" s="62">
        <v>3610500</v>
      </c>
      <c r="H216" s="62">
        <v>2231277</v>
      </c>
      <c r="I216" s="62">
        <v>1763335</v>
      </c>
      <c r="J216" s="106"/>
      <c r="K216" s="66"/>
      <c r="L216" s="62"/>
      <c r="M216" s="120"/>
      <c r="N216" s="66"/>
      <c r="O216" s="66"/>
      <c r="P216" s="106"/>
      <c r="Q216" s="66"/>
      <c r="R216" s="62">
        <f t="shared" si="64"/>
        <v>3610500</v>
      </c>
      <c r="S216" s="62">
        <f t="shared" si="65"/>
        <v>2231277</v>
      </c>
      <c r="T216" s="108">
        <f t="shared" si="66"/>
        <v>1763335</v>
      </c>
      <c r="U216" s="108">
        <f t="shared" si="67"/>
        <v>0</v>
      </c>
      <c r="V216" s="109">
        <f t="shared" si="68"/>
        <v>48.83908045977011</v>
      </c>
    </row>
    <row r="217" spans="3:22" s="7" customFormat="1" ht="45.75" customHeight="1">
      <c r="C217" s="26"/>
      <c r="D217" s="26"/>
      <c r="E217" s="26"/>
      <c r="F217" s="36" t="s">
        <v>363</v>
      </c>
      <c r="G217" s="62">
        <v>13800</v>
      </c>
      <c r="H217" s="62">
        <v>13800</v>
      </c>
      <c r="I217" s="62">
        <v>13549</v>
      </c>
      <c r="J217" s="106"/>
      <c r="K217" s="66"/>
      <c r="L217" s="62"/>
      <c r="M217" s="120"/>
      <c r="N217" s="66"/>
      <c r="O217" s="66"/>
      <c r="P217" s="106"/>
      <c r="Q217" s="66"/>
      <c r="R217" s="62">
        <f t="shared" si="64"/>
        <v>13800</v>
      </c>
      <c r="S217" s="62">
        <f t="shared" si="65"/>
        <v>13800</v>
      </c>
      <c r="T217" s="108">
        <f t="shared" si="66"/>
        <v>13549</v>
      </c>
      <c r="U217" s="108">
        <f t="shared" si="67"/>
        <v>0</v>
      </c>
      <c r="V217" s="109">
        <f t="shared" si="68"/>
        <v>98.18115942028986</v>
      </c>
    </row>
    <row r="218" spans="3:22" s="6" customFormat="1" ht="61.5" customHeight="1">
      <c r="C218" s="26" t="s">
        <v>209</v>
      </c>
      <c r="D218" s="26" t="s">
        <v>84</v>
      </c>
      <c r="E218" s="26" t="s">
        <v>78</v>
      </c>
      <c r="F218" s="34" t="s">
        <v>208</v>
      </c>
      <c r="G218" s="62">
        <f>G219+G220</f>
        <v>19050</v>
      </c>
      <c r="H218" s="62">
        <f>H219+H220</f>
        <v>18050</v>
      </c>
      <c r="I218" s="62">
        <f>I219+I220</f>
        <v>4360</v>
      </c>
      <c r="J218" s="106">
        <f t="shared" si="63"/>
        <v>22.88713910761155</v>
      </c>
      <c r="K218" s="62"/>
      <c r="L218" s="62">
        <f t="shared" si="72"/>
        <v>0</v>
      </c>
      <c r="M218" s="120">
        <f>M219+M220</f>
        <v>0</v>
      </c>
      <c r="N218" s="62">
        <f>N219+N220</f>
        <v>0</v>
      </c>
      <c r="O218" s="62">
        <f>O219+O220</f>
        <v>0</v>
      </c>
      <c r="P218" s="106"/>
      <c r="Q218" s="62">
        <f>Q219+Q220</f>
        <v>0</v>
      </c>
      <c r="R218" s="62">
        <f t="shared" si="64"/>
        <v>19050</v>
      </c>
      <c r="S218" s="62">
        <f t="shared" si="65"/>
        <v>18050</v>
      </c>
      <c r="T218" s="108">
        <f t="shared" si="66"/>
        <v>4360</v>
      </c>
      <c r="U218" s="108">
        <f t="shared" si="67"/>
        <v>0</v>
      </c>
      <c r="V218" s="109">
        <f t="shared" si="68"/>
        <v>22.88713910761155</v>
      </c>
    </row>
    <row r="219" spans="3:22" s="7" customFormat="1" ht="42.75" customHeight="1">
      <c r="C219" s="11"/>
      <c r="D219" s="11"/>
      <c r="E219" s="11"/>
      <c r="F219" s="28" t="s">
        <v>531</v>
      </c>
      <c r="G219" s="62">
        <v>19050</v>
      </c>
      <c r="H219" s="62">
        <v>18050</v>
      </c>
      <c r="I219" s="66">
        <v>4360</v>
      </c>
      <c r="J219" s="106">
        <f t="shared" si="63"/>
        <v>22.88713910761155</v>
      </c>
      <c r="K219" s="66"/>
      <c r="L219" s="62">
        <f t="shared" si="72"/>
        <v>0</v>
      </c>
      <c r="M219" s="129"/>
      <c r="N219" s="67"/>
      <c r="O219" s="66"/>
      <c r="P219" s="106"/>
      <c r="Q219" s="66"/>
      <c r="R219" s="62">
        <f t="shared" si="64"/>
        <v>19050</v>
      </c>
      <c r="S219" s="62">
        <f t="shared" si="65"/>
        <v>18050</v>
      </c>
      <c r="T219" s="108">
        <f t="shared" si="66"/>
        <v>4360</v>
      </c>
      <c r="U219" s="108">
        <f t="shared" si="67"/>
        <v>0</v>
      </c>
      <c r="V219" s="109">
        <f t="shared" si="68"/>
        <v>22.88713910761155</v>
      </c>
    </row>
    <row r="220" spans="3:22" s="7" customFormat="1" ht="38.25" customHeight="1" hidden="1">
      <c r="C220" s="11"/>
      <c r="D220" s="11"/>
      <c r="E220" s="11"/>
      <c r="F220" s="28" t="s">
        <v>85</v>
      </c>
      <c r="G220" s="66">
        <f>H220+K220</f>
        <v>0</v>
      </c>
      <c r="H220" s="66"/>
      <c r="I220" s="66"/>
      <c r="J220" s="106" t="e">
        <f t="shared" si="63"/>
        <v>#DIV/0!</v>
      </c>
      <c r="K220" s="66"/>
      <c r="L220" s="62">
        <f t="shared" si="72"/>
        <v>0</v>
      </c>
      <c r="M220" s="129"/>
      <c r="N220" s="67"/>
      <c r="O220" s="66"/>
      <c r="P220" s="106"/>
      <c r="Q220" s="66"/>
      <c r="R220" s="62">
        <f t="shared" si="64"/>
        <v>0</v>
      </c>
      <c r="S220" s="62">
        <f t="shared" si="65"/>
        <v>0</v>
      </c>
      <c r="T220" s="108">
        <f t="shared" si="66"/>
        <v>0</v>
      </c>
      <c r="U220" s="108">
        <f t="shared" si="67"/>
        <v>0</v>
      </c>
      <c r="V220" s="109" t="e">
        <f t="shared" si="68"/>
        <v>#DIV/0!</v>
      </c>
    </row>
    <row r="221" spans="3:22" s="7" customFormat="1" ht="38.25" customHeight="1">
      <c r="C221" s="26" t="s">
        <v>500</v>
      </c>
      <c r="D221" s="26" t="s">
        <v>501</v>
      </c>
      <c r="E221" s="26" t="s">
        <v>502</v>
      </c>
      <c r="F221" s="34" t="s">
        <v>503</v>
      </c>
      <c r="G221" s="62">
        <f>G222+G223</f>
        <v>53000</v>
      </c>
      <c r="H221" s="62">
        <f>H222+H223</f>
        <v>19000</v>
      </c>
      <c r="I221" s="62">
        <f>I222+I223</f>
        <v>3000</v>
      </c>
      <c r="J221" s="106">
        <f t="shared" si="63"/>
        <v>5.660377358490567</v>
      </c>
      <c r="K221" s="62">
        <f>K222+K223</f>
        <v>0</v>
      </c>
      <c r="L221" s="62">
        <f>L222+L223</f>
        <v>0</v>
      </c>
      <c r="M221" s="120">
        <f>M222+M223</f>
        <v>0</v>
      </c>
      <c r="N221" s="62">
        <f>N222+N223</f>
        <v>0</v>
      </c>
      <c r="O221" s="62">
        <f>O222+O223</f>
        <v>0</v>
      </c>
      <c r="P221" s="106"/>
      <c r="Q221" s="62">
        <f>Q222+Q223</f>
        <v>0</v>
      </c>
      <c r="R221" s="62">
        <f t="shared" si="64"/>
        <v>53000</v>
      </c>
      <c r="S221" s="62">
        <f t="shared" si="65"/>
        <v>19000</v>
      </c>
      <c r="T221" s="108">
        <f t="shared" si="66"/>
        <v>3000</v>
      </c>
      <c r="U221" s="108">
        <f t="shared" si="67"/>
        <v>0</v>
      </c>
      <c r="V221" s="109">
        <f t="shared" si="68"/>
        <v>5.660377358490567</v>
      </c>
    </row>
    <row r="222" spans="3:22" s="7" customFormat="1" ht="48.75" customHeight="1">
      <c r="C222" s="11"/>
      <c r="D222" s="11"/>
      <c r="E222" s="11"/>
      <c r="F222" s="28" t="s">
        <v>531</v>
      </c>
      <c r="G222" s="62">
        <v>50000</v>
      </c>
      <c r="H222" s="62">
        <v>16000</v>
      </c>
      <c r="I222" s="66">
        <v>3000</v>
      </c>
      <c r="J222" s="106">
        <f t="shared" si="63"/>
        <v>6</v>
      </c>
      <c r="K222" s="66"/>
      <c r="L222" s="62">
        <f t="shared" si="72"/>
        <v>0</v>
      </c>
      <c r="M222" s="129"/>
      <c r="N222" s="67"/>
      <c r="O222" s="66"/>
      <c r="P222" s="106"/>
      <c r="Q222" s="66"/>
      <c r="R222" s="62">
        <f t="shared" si="64"/>
        <v>50000</v>
      </c>
      <c r="S222" s="62">
        <f t="shared" si="65"/>
        <v>16000</v>
      </c>
      <c r="T222" s="108">
        <f t="shared" si="66"/>
        <v>3000</v>
      </c>
      <c r="U222" s="108">
        <f t="shared" si="67"/>
        <v>0</v>
      </c>
      <c r="V222" s="109">
        <f t="shared" si="68"/>
        <v>6</v>
      </c>
    </row>
    <row r="223" spans="3:22" s="6" customFormat="1" ht="39" customHeight="1">
      <c r="C223" s="20"/>
      <c r="D223" s="20"/>
      <c r="E223" s="20"/>
      <c r="F223" s="36" t="s">
        <v>363</v>
      </c>
      <c r="G223" s="62">
        <v>3000</v>
      </c>
      <c r="H223" s="62">
        <v>3000</v>
      </c>
      <c r="I223" s="62">
        <v>0</v>
      </c>
      <c r="J223" s="106">
        <f t="shared" si="63"/>
        <v>0</v>
      </c>
      <c r="K223" s="62"/>
      <c r="L223" s="62">
        <f t="shared" si="72"/>
        <v>0</v>
      </c>
      <c r="M223" s="120"/>
      <c r="N223" s="62"/>
      <c r="O223" s="62"/>
      <c r="P223" s="106"/>
      <c r="Q223" s="62"/>
      <c r="R223" s="62">
        <f t="shared" si="64"/>
        <v>3000</v>
      </c>
      <c r="S223" s="62">
        <f t="shared" si="65"/>
        <v>3000</v>
      </c>
      <c r="T223" s="108">
        <f t="shared" si="66"/>
        <v>0</v>
      </c>
      <c r="U223" s="108">
        <f t="shared" si="67"/>
        <v>0</v>
      </c>
      <c r="V223" s="109">
        <f t="shared" si="68"/>
        <v>0</v>
      </c>
    </row>
    <row r="224" spans="3:22" s="6" customFormat="1" ht="104.25" customHeight="1">
      <c r="C224" s="20" t="s">
        <v>364</v>
      </c>
      <c r="D224" s="20" t="s">
        <v>289</v>
      </c>
      <c r="E224" s="20" t="s">
        <v>502</v>
      </c>
      <c r="F224" s="36" t="s">
        <v>570</v>
      </c>
      <c r="G224" s="62"/>
      <c r="H224" s="62"/>
      <c r="I224" s="62"/>
      <c r="J224" s="106"/>
      <c r="K224" s="62"/>
      <c r="L224" s="62">
        <v>20700</v>
      </c>
      <c r="M224" s="120">
        <v>20700</v>
      </c>
      <c r="N224" s="62">
        <v>19780</v>
      </c>
      <c r="O224" s="62"/>
      <c r="P224" s="106"/>
      <c r="Q224" s="62"/>
      <c r="R224" s="62">
        <f t="shared" si="64"/>
        <v>20700</v>
      </c>
      <c r="S224" s="62">
        <f t="shared" si="65"/>
        <v>20700</v>
      </c>
      <c r="T224" s="108">
        <f t="shared" si="66"/>
        <v>19780</v>
      </c>
      <c r="U224" s="108">
        <f t="shared" si="67"/>
        <v>0</v>
      </c>
      <c r="V224" s="109">
        <f t="shared" si="68"/>
        <v>95.55555555555556</v>
      </c>
    </row>
    <row r="225" spans="3:22" s="14" customFormat="1" ht="27.75" customHeight="1">
      <c r="C225" s="21"/>
      <c r="D225" s="21"/>
      <c r="E225" s="21"/>
      <c r="F225" s="33" t="s">
        <v>5</v>
      </c>
      <c r="G225" s="63">
        <f>G192+G193+G195+G198+G207+G221</f>
        <v>16938100</v>
      </c>
      <c r="H225" s="63">
        <f aca="true" t="shared" si="74" ref="H225:U225">H192+H193+H195+H198+H207+H221</f>
        <v>10127694</v>
      </c>
      <c r="I225" s="63">
        <f t="shared" si="74"/>
        <v>8978522.530000001</v>
      </c>
      <c r="J225" s="106">
        <f t="shared" si="63"/>
        <v>53.00784934555824</v>
      </c>
      <c r="K225" s="63">
        <f t="shared" si="74"/>
        <v>0</v>
      </c>
      <c r="L225" s="63">
        <f>L192+L193+L195+L198+L207+L221+L224</f>
        <v>432137.4</v>
      </c>
      <c r="M225" s="130">
        <f>M192+M193+M195+M198+M207+M221+M224</f>
        <v>415137.4</v>
      </c>
      <c r="N225" s="63">
        <f>N192+N193+N195+N198+N207+N221+N224</f>
        <v>275098</v>
      </c>
      <c r="O225" s="63">
        <f>O192+O193+O195+O198+O207+O221+O224</f>
        <v>59000</v>
      </c>
      <c r="P225" s="106">
        <f>N225/L225*100</f>
        <v>63.65984522515292</v>
      </c>
      <c r="Q225" s="63">
        <f t="shared" si="74"/>
        <v>0</v>
      </c>
      <c r="R225" s="63">
        <f t="shared" si="74"/>
        <v>17349537.4</v>
      </c>
      <c r="S225" s="63">
        <f t="shared" si="74"/>
        <v>10522131.4</v>
      </c>
      <c r="T225" s="63">
        <f t="shared" si="74"/>
        <v>9233840.530000001</v>
      </c>
      <c r="U225" s="63">
        <f t="shared" si="74"/>
        <v>59000</v>
      </c>
      <c r="V225" s="109">
        <f>T225/R225*100</f>
        <v>53.222401941391254</v>
      </c>
    </row>
    <row r="226" spans="3:20" s="6" customFormat="1" ht="48" customHeight="1">
      <c r="C226" s="21" t="s">
        <v>313</v>
      </c>
      <c r="D226" s="26"/>
      <c r="E226" s="26"/>
      <c r="F226" s="23" t="s">
        <v>490</v>
      </c>
      <c r="G226" s="62"/>
      <c r="H226" s="62"/>
      <c r="I226" s="62"/>
      <c r="J226" s="62"/>
      <c r="K226" s="62"/>
      <c r="L226" s="66"/>
      <c r="M226" s="129"/>
      <c r="N226" s="62"/>
      <c r="O226" s="62"/>
      <c r="P226" s="62"/>
      <c r="Q226" s="62"/>
      <c r="R226" s="63"/>
      <c r="S226" s="4"/>
      <c r="T226" s="13"/>
    </row>
    <row r="227" spans="3:20" s="7" customFormat="1" ht="57" customHeight="1">
      <c r="C227" s="22" t="s">
        <v>312</v>
      </c>
      <c r="D227" s="11"/>
      <c r="E227" s="11"/>
      <c r="F227" s="58" t="s">
        <v>490</v>
      </c>
      <c r="G227" s="66"/>
      <c r="H227" s="66"/>
      <c r="I227" s="66"/>
      <c r="J227" s="66"/>
      <c r="K227" s="66"/>
      <c r="L227" s="66"/>
      <c r="M227" s="129"/>
      <c r="N227" s="66"/>
      <c r="O227" s="66"/>
      <c r="P227" s="66"/>
      <c r="Q227" s="66"/>
      <c r="R227" s="69"/>
      <c r="S227" s="10"/>
      <c r="T227" s="39"/>
    </row>
    <row r="228" spans="1:22" s="6" customFormat="1" ht="42.75" customHeight="1">
      <c r="A228" s="6">
        <v>5</v>
      </c>
      <c r="B228" s="6">
        <v>36</v>
      </c>
      <c r="C228" s="26" t="s">
        <v>311</v>
      </c>
      <c r="D228" s="26" t="s">
        <v>35</v>
      </c>
      <c r="E228" s="26" t="s">
        <v>32</v>
      </c>
      <c r="F228" s="34" t="s">
        <v>118</v>
      </c>
      <c r="G228" s="62">
        <v>5534350</v>
      </c>
      <c r="H228" s="62">
        <v>2743465</v>
      </c>
      <c r="I228" s="62">
        <v>2645609</v>
      </c>
      <c r="J228" s="106">
        <f>I228/G228*100</f>
        <v>47.803427683467795</v>
      </c>
      <c r="K228" s="62"/>
      <c r="L228" s="62">
        <v>8660</v>
      </c>
      <c r="M228" s="120"/>
      <c r="N228" s="62"/>
      <c r="O228" s="62"/>
      <c r="P228" s="62"/>
      <c r="Q228" s="62"/>
      <c r="R228" s="62">
        <f>G228+L228</f>
        <v>5543010</v>
      </c>
      <c r="S228" s="62">
        <f>H228+M228</f>
        <v>2743465</v>
      </c>
      <c r="T228" s="108">
        <f>I228+N228</f>
        <v>2645609</v>
      </c>
      <c r="U228" s="108">
        <f>O228</f>
        <v>0</v>
      </c>
      <c r="V228" s="109">
        <f>T228/R228*100</f>
        <v>47.728743047549976</v>
      </c>
    </row>
    <row r="229" spans="3:22" s="14" customFormat="1" ht="35.25" customHeight="1">
      <c r="C229" s="21"/>
      <c r="D229" s="21"/>
      <c r="E229" s="21"/>
      <c r="F229" s="23" t="s">
        <v>210</v>
      </c>
      <c r="G229" s="63">
        <f>G230+G232</f>
        <v>0</v>
      </c>
      <c r="H229" s="63">
        <f>H230+H232</f>
        <v>0</v>
      </c>
      <c r="I229" s="63">
        <f aca="true" t="shared" si="75" ref="I229:Q229">I230+I232</f>
        <v>0</v>
      </c>
      <c r="J229" s="106"/>
      <c r="K229" s="63">
        <f t="shared" si="75"/>
        <v>0</v>
      </c>
      <c r="L229" s="63">
        <f>L230+L232</f>
        <v>14812900</v>
      </c>
      <c r="M229" s="130">
        <f>M230+M232</f>
        <v>12342900</v>
      </c>
      <c r="N229" s="63">
        <f t="shared" si="75"/>
        <v>6361349</v>
      </c>
      <c r="O229" s="63">
        <f t="shared" si="75"/>
        <v>6361349</v>
      </c>
      <c r="P229" s="107">
        <f t="shared" si="75"/>
        <v>72.63840561608926</v>
      </c>
      <c r="Q229" s="63">
        <f t="shared" si="75"/>
        <v>10228900</v>
      </c>
      <c r="R229" s="62">
        <f aca="true" t="shared" si="76" ref="R229:R292">G229+L229</f>
        <v>14812900</v>
      </c>
      <c r="S229" s="62">
        <f aca="true" t="shared" si="77" ref="S229:S292">H229+M229</f>
        <v>12342900</v>
      </c>
      <c r="T229" s="108">
        <f aca="true" t="shared" si="78" ref="T229:T292">I229+N229</f>
        <v>6361349</v>
      </c>
      <c r="U229" s="108">
        <f aca="true" t="shared" si="79" ref="U229:U292">O229</f>
        <v>6361349</v>
      </c>
      <c r="V229" s="109">
        <f aca="true" t="shared" si="80" ref="V229:V292">T229/R229*100</f>
        <v>42.94465634683283</v>
      </c>
    </row>
    <row r="230" spans="3:22" s="6" customFormat="1" ht="33" customHeight="1">
      <c r="C230" s="26" t="s">
        <v>375</v>
      </c>
      <c r="D230" s="26" t="s">
        <v>36</v>
      </c>
      <c r="E230" s="26" t="s">
        <v>37</v>
      </c>
      <c r="F230" s="34" t="s">
        <v>376</v>
      </c>
      <c r="G230" s="62">
        <f>H230+K230</f>
        <v>0</v>
      </c>
      <c r="H230" s="62">
        <f>H231</f>
        <v>0</v>
      </c>
      <c r="I230" s="62">
        <f>I231</f>
        <v>0</v>
      </c>
      <c r="J230" s="106"/>
      <c r="K230" s="62">
        <f aca="true" t="shared" si="81" ref="K230:Q230">K231</f>
        <v>0</v>
      </c>
      <c r="L230" s="62">
        <f t="shared" si="81"/>
        <v>8526930</v>
      </c>
      <c r="M230" s="120">
        <f t="shared" si="81"/>
        <v>8296930</v>
      </c>
      <c r="N230" s="62">
        <f t="shared" si="81"/>
        <v>6193826</v>
      </c>
      <c r="O230" s="62">
        <f t="shared" si="81"/>
        <v>6193826</v>
      </c>
      <c r="P230" s="106">
        <f t="shared" si="81"/>
        <v>72.63840561608926</v>
      </c>
      <c r="Q230" s="62">
        <f t="shared" si="81"/>
        <v>4060000</v>
      </c>
      <c r="R230" s="62">
        <f t="shared" si="76"/>
        <v>8526930</v>
      </c>
      <c r="S230" s="62">
        <f t="shared" si="77"/>
        <v>8296930</v>
      </c>
      <c r="T230" s="108">
        <f t="shared" si="78"/>
        <v>6193826</v>
      </c>
      <c r="U230" s="108">
        <f t="shared" si="79"/>
        <v>6193826</v>
      </c>
      <c r="V230" s="109">
        <f t="shared" si="80"/>
        <v>72.63840561608926</v>
      </c>
    </row>
    <row r="231" spans="3:22" s="7" customFormat="1" ht="61.5" customHeight="1">
      <c r="C231" s="26"/>
      <c r="D231" s="26"/>
      <c r="E231" s="26"/>
      <c r="F231" s="28" t="s">
        <v>377</v>
      </c>
      <c r="G231" s="66">
        <f>H231+K231</f>
        <v>0</v>
      </c>
      <c r="H231" s="65"/>
      <c r="I231" s="65"/>
      <c r="J231" s="106"/>
      <c r="K231" s="65"/>
      <c r="L231" s="62">
        <v>8526930</v>
      </c>
      <c r="M231" s="120">
        <v>8296930</v>
      </c>
      <c r="N231" s="64">
        <v>6193826</v>
      </c>
      <c r="O231" s="64">
        <v>6193826</v>
      </c>
      <c r="P231" s="112">
        <f>N231/L231*100</f>
        <v>72.63840561608926</v>
      </c>
      <c r="Q231" s="64">
        <f>4000000+60000</f>
        <v>4060000</v>
      </c>
      <c r="R231" s="62">
        <f t="shared" si="76"/>
        <v>8526930</v>
      </c>
      <c r="S231" s="62">
        <f t="shared" si="77"/>
        <v>8296930</v>
      </c>
      <c r="T231" s="108">
        <f t="shared" si="78"/>
        <v>6193826</v>
      </c>
      <c r="U231" s="108">
        <f t="shared" si="79"/>
        <v>6193826</v>
      </c>
      <c r="V231" s="109">
        <f t="shared" si="80"/>
        <v>72.63840561608926</v>
      </c>
    </row>
    <row r="232" spans="3:22" s="7" customFormat="1" ht="80.25" customHeight="1">
      <c r="C232" s="26" t="s">
        <v>378</v>
      </c>
      <c r="D232" s="26" t="s">
        <v>38</v>
      </c>
      <c r="E232" s="26" t="s">
        <v>39</v>
      </c>
      <c r="F232" s="35" t="s">
        <v>379</v>
      </c>
      <c r="G232" s="62">
        <f>H232+K232</f>
        <v>0</v>
      </c>
      <c r="H232" s="65">
        <f>H233</f>
        <v>0</v>
      </c>
      <c r="I232" s="65">
        <f aca="true" t="shared" si="82" ref="I232:Q232">I233</f>
        <v>0</v>
      </c>
      <c r="J232" s="106"/>
      <c r="K232" s="65">
        <f t="shared" si="82"/>
        <v>0</v>
      </c>
      <c r="L232" s="62">
        <f>L233</f>
        <v>6285970</v>
      </c>
      <c r="M232" s="120">
        <f>M233</f>
        <v>4045970</v>
      </c>
      <c r="N232" s="65">
        <f t="shared" si="82"/>
        <v>167523</v>
      </c>
      <c r="O232" s="65">
        <f t="shared" si="82"/>
        <v>167523</v>
      </c>
      <c r="P232" s="65">
        <f t="shared" si="82"/>
        <v>0</v>
      </c>
      <c r="Q232" s="64">
        <f t="shared" si="82"/>
        <v>6168900</v>
      </c>
      <c r="R232" s="62">
        <f t="shared" si="76"/>
        <v>6285970</v>
      </c>
      <c r="S232" s="62">
        <f t="shared" si="77"/>
        <v>4045970</v>
      </c>
      <c r="T232" s="108">
        <f t="shared" si="78"/>
        <v>167523</v>
      </c>
      <c r="U232" s="108">
        <f t="shared" si="79"/>
        <v>167523</v>
      </c>
      <c r="V232" s="109">
        <f t="shared" si="80"/>
        <v>2.665030218088855</v>
      </c>
    </row>
    <row r="233" spans="3:22" s="7" customFormat="1" ht="56.25" customHeight="1">
      <c r="C233" s="11"/>
      <c r="D233" s="11"/>
      <c r="E233" s="11"/>
      <c r="F233" s="28" t="s">
        <v>377</v>
      </c>
      <c r="G233" s="62">
        <f>H233+K233</f>
        <v>0</v>
      </c>
      <c r="H233" s="65"/>
      <c r="I233" s="65"/>
      <c r="J233" s="106"/>
      <c r="K233" s="65"/>
      <c r="L233" s="62">
        <v>6285970</v>
      </c>
      <c r="M233" s="120">
        <v>4045970</v>
      </c>
      <c r="N233" s="64">
        <v>167523</v>
      </c>
      <c r="O233" s="64">
        <v>167523</v>
      </c>
      <c r="P233" s="64"/>
      <c r="Q233" s="64">
        <f>168900+6000000</f>
        <v>6168900</v>
      </c>
      <c r="R233" s="62">
        <f t="shared" si="76"/>
        <v>6285970</v>
      </c>
      <c r="S233" s="62">
        <f t="shared" si="77"/>
        <v>4045970</v>
      </c>
      <c r="T233" s="108">
        <f t="shared" si="78"/>
        <v>167523</v>
      </c>
      <c r="U233" s="108">
        <f t="shared" si="79"/>
        <v>167523</v>
      </c>
      <c r="V233" s="109">
        <f t="shared" si="80"/>
        <v>2.665030218088855</v>
      </c>
    </row>
    <row r="234" spans="3:22" s="7" customFormat="1" ht="42.75" customHeight="1">
      <c r="C234" s="11"/>
      <c r="D234" s="11"/>
      <c r="E234" s="11"/>
      <c r="F234" s="145" t="s">
        <v>519</v>
      </c>
      <c r="G234" s="63">
        <f aca="true" t="shared" si="83" ref="G234:Q235">G235</f>
        <v>0</v>
      </c>
      <c r="H234" s="63">
        <f t="shared" si="83"/>
        <v>0</v>
      </c>
      <c r="I234" s="63">
        <f t="shared" si="83"/>
        <v>0</v>
      </c>
      <c r="J234" s="106"/>
      <c r="K234" s="63">
        <f t="shared" si="83"/>
        <v>0</v>
      </c>
      <c r="L234" s="63">
        <f>L235</f>
        <v>2560000</v>
      </c>
      <c r="M234" s="130">
        <f>M235</f>
        <v>1900000</v>
      </c>
      <c r="N234" s="63">
        <f t="shared" si="83"/>
        <v>7188</v>
      </c>
      <c r="O234" s="63">
        <f t="shared" si="83"/>
        <v>7188</v>
      </c>
      <c r="P234" s="113">
        <f>N234/L234*100</f>
        <v>0.28078125</v>
      </c>
      <c r="Q234" s="63">
        <f t="shared" si="83"/>
        <v>2485000</v>
      </c>
      <c r="R234" s="62">
        <f t="shared" si="76"/>
        <v>2560000</v>
      </c>
      <c r="S234" s="62">
        <f t="shared" si="77"/>
        <v>1900000</v>
      </c>
      <c r="T234" s="108">
        <f t="shared" si="78"/>
        <v>7188</v>
      </c>
      <c r="U234" s="108">
        <f t="shared" si="79"/>
        <v>7188</v>
      </c>
      <c r="V234" s="109">
        <f t="shared" si="80"/>
        <v>0.28078125</v>
      </c>
    </row>
    <row r="235" spans="3:22" s="7" customFormat="1" ht="35.25" customHeight="1">
      <c r="C235" s="26" t="s">
        <v>520</v>
      </c>
      <c r="D235" s="26" t="s">
        <v>100</v>
      </c>
      <c r="E235" s="26" t="s">
        <v>101</v>
      </c>
      <c r="F235" s="34" t="s">
        <v>521</v>
      </c>
      <c r="G235" s="62">
        <f aca="true" t="shared" si="84" ref="G235:G242">H235+K235</f>
        <v>0</v>
      </c>
      <c r="H235" s="65">
        <f>H236</f>
        <v>0</v>
      </c>
      <c r="I235" s="65">
        <f t="shared" si="83"/>
        <v>0</v>
      </c>
      <c r="J235" s="106"/>
      <c r="K235" s="65">
        <f t="shared" si="83"/>
        <v>0</v>
      </c>
      <c r="L235" s="64">
        <f t="shared" si="83"/>
        <v>2560000</v>
      </c>
      <c r="M235" s="128">
        <f t="shared" si="83"/>
        <v>1900000</v>
      </c>
      <c r="N235" s="64">
        <f t="shared" si="83"/>
        <v>7188</v>
      </c>
      <c r="O235" s="64">
        <f t="shared" si="83"/>
        <v>7188</v>
      </c>
      <c r="P235" s="112">
        <f>N235/L235*100</f>
        <v>0.28078125</v>
      </c>
      <c r="Q235" s="64">
        <f t="shared" si="83"/>
        <v>2485000</v>
      </c>
      <c r="R235" s="62">
        <f t="shared" si="76"/>
        <v>2560000</v>
      </c>
      <c r="S235" s="62">
        <f t="shared" si="77"/>
        <v>1900000</v>
      </c>
      <c r="T235" s="108">
        <f t="shared" si="78"/>
        <v>7188</v>
      </c>
      <c r="U235" s="108">
        <f t="shared" si="79"/>
        <v>7188</v>
      </c>
      <c r="V235" s="109">
        <f t="shared" si="80"/>
        <v>0.28078125</v>
      </c>
    </row>
    <row r="236" spans="3:22" s="7" customFormat="1" ht="56.25" customHeight="1">
      <c r="C236" s="11"/>
      <c r="D236" s="11"/>
      <c r="E236" s="11"/>
      <c r="F236" s="28" t="s">
        <v>67</v>
      </c>
      <c r="G236" s="62">
        <f t="shared" si="84"/>
        <v>0</v>
      </c>
      <c r="H236" s="65"/>
      <c r="I236" s="65"/>
      <c r="J236" s="106"/>
      <c r="K236" s="65"/>
      <c r="L236" s="62">
        <v>2560000</v>
      </c>
      <c r="M236" s="120">
        <v>1900000</v>
      </c>
      <c r="N236" s="64">
        <v>7188</v>
      </c>
      <c r="O236" s="64">
        <v>7188</v>
      </c>
      <c r="P236" s="112">
        <f>N236/L236*100</f>
        <v>0.28078125</v>
      </c>
      <c r="Q236" s="64">
        <v>2485000</v>
      </c>
      <c r="R236" s="62">
        <f t="shared" si="76"/>
        <v>2560000</v>
      </c>
      <c r="S236" s="62">
        <f t="shared" si="77"/>
        <v>1900000</v>
      </c>
      <c r="T236" s="108">
        <f t="shared" si="78"/>
        <v>7188</v>
      </c>
      <c r="U236" s="108">
        <f t="shared" si="79"/>
        <v>7188</v>
      </c>
      <c r="V236" s="109">
        <f t="shared" si="80"/>
        <v>0.28078125</v>
      </c>
    </row>
    <row r="237" spans="3:22" s="30" customFormat="1" ht="42" customHeight="1">
      <c r="C237" s="21"/>
      <c r="D237" s="21"/>
      <c r="E237" s="22"/>
      <c r="F237" s="23" t="s">
        <v>236</v>
      </c>
      <c r="G237" s="63">
        <f>G238+G244+G248+G255+G257+G260+G262+G263+G272+G274</f>
        <v>19850800</v>
      </c>
      <c r="H237" s="63">
        <f>H238+H244+H248+H255+H257+H260+H262+H263+H272+H274</f>
        <v>13305379</v>
      </c>
      <c r="I237" s="63">
        <f>I238+I244+I248+I255+I257+I260+I262+I263+I272+I274</f>
        <v>9931006</v>
      </c>
      <c r="J237" s="106">
        <f>I237/G237*100</f>
        <v>50.028240675438774</v>
      </c>
      <c r="K237" s="63">
        <f aca="true" t="shared" si="85" ref="K237:Q237">K238+K244+K248+K255+K257+K260+K262+K263+K272+K274</f>
        <v>0</v>
      </c>
      <c r="L237" s="63">
        <f>L238+L244+L248+L255+L257+L260+L262+L263+L272+L274</f>
        <v>16584916</v>
      </c>
      <c r="M237" s="130">
        <f t="shared" si="85"/>
        <v>9496358</v>
      </c>
      <c r="N237" s="63">
        <f t="shared" si="85"/>
        <v>6209853</v>
      </c>
      <c r="O237" s="63">
        <f t="shared" si="85"/>
        <v>6209853</v>
      </c>
      <c r="P237" s="63">
        <f t="shared" si="85"/>
        <v>0</v>
      </c>
      <c r="Q237" s="63">
        <f t="shared" si="85"/>
        <v>10538500</v>
      </c>
      <c r="R237" s="62">
        <f t="shared" si="76"/>
        <v>36435716</v>
      </c>
      <c r="S237" s="62">
        <f t="shared" si="77"/>
        <v>22801737</v>
      </c>
      <c r="T237" s="108">
        <f t="shared" si="78"/>
        <v>16140859</v>
      </c>
      <c r="U237" s="108">
        <f t="shared" si="79"/>
        <v>6209853</v>
      </c>
      <c r="V237" s="109">
        <f t="shared" si="80"/>
        <v>44.29955212078171</v>
      </c>
    </row>
    <row r="238" spans="3:22" s="6" customFormat="1" ht="32.25" customHeight="1">
      <c r="C238" s="26" t="s">
        <v>365</v>
      </c>
      <c r="D238" s="26" t="s">
        <v>215</v>
      </c>
      <c r="E238" s="26" t="s">
        <v>536</v>
      </c>
      <c r="F238" s="37" t="s">
        <v>221</v>
      </c>
      <c r="G238" s="62">
        <f>SUM(G239:G243)</f>
        <v>1817100</v>
      </c>
      <c r="H238" s="62">
        <f>SUM(H239:H243)</f>
        <v>913263</v>
      </c>
      <c r="I238" s="62">
        <f aca="true" t="shared" si="86" ref="I238:P238">SUM(I239:I243)</f>
        <v>268467</v>
      </c>
      <c r="J238" s="106">
        <f>I238/G238*100</f>
        <v>14.7744758131088</v>
      </c>
      <c r="K238" s="62">
        <f t="shared" si="86"/>
        <v>0</v>
      </c>
      <c r="L238" s="62">
        <f>SUM(L239:L243)</f>
        <v>4908800</v>
      </c>
      <c r="M238" s="120">
        <f t="shared" si="86"/>
        <v>1538000</v>
      </c>
      <c r="N238" s="62">
        <f t="shared" si="86"/>
        <v>620725</v>
      </c>
      <c r="O238" s="62">
        <f t="shared" si="86"/>
        <v>620725</v>
      </c>
      <c r="P238" s="62">
        <f t="shared" si="86"/>
        <v>0</v>
      </c>
      <c r="Q238" s="62">
        <f>SUM(Q239:Q243)</f>
        <v>1606800</v>
      </c>
      <c r="R238" s="62">
        <f t="shared" si="76"/>
        <v>6725900</v>
      </c>
      <c r="S238" s="62">
        <f t="shared" si="77"/>
        <v>2451263</v>
      </c>
      <c r="T238" s="108">
        <f t="shared" si="78"/>
        <v>889192</v>
      </c>
      <c r="U238" s="108">
        <f t="shared" si="79"/>
        <v>620725</v>
      </c>
      <c r="V238" s="109">
        <f t="shared" si="80"/>
        <v>13.22041659852213</v>
      </c>
    </row>
    <row r="239" spans="3:22" s="7" customFormat="1" ht="66.75" customHeight="1">
      <c r="C239" s="11"/>
      <c r="D239" s="11"/>
      <c r="E239" s="11"/>
      <c r="F239" s="38" t="s">
        <v>23</v>
      </c>
      <c r="G239" s="62">
        <v>1812100</v>
      </c>
      <c r="H239" s="62">
        <v>913263</v>
      </c>
      <c r="I239" s="66">
        <v>268467</v>
      </c>
      <c r="J239" s="106">
        <f>I239/G239*100</f>
        <v>14.815241984437947</v>
      </c>
      <c r="K239" s="66"/>
      <c r="L239" s="62">
        <v>3805000</v>
      </c>
      <c r="M239" s="120">
        <v>1155000</v>
      </c>
      <c r="N239" s="62">
        <v>585802</v>
      </c>
      <c r="O239" s="62">
        <v>585802</v>
      </c>
      <c r="P239" s="62"/>
      <c r="Q239" s="62">
        <v>1600000</v>
      </c>
      <c r="R239" s="62">
        <f t="shared" si="76"/>
        <v>5617100</v>
      </c>
      <c r="S239" s="62">
        <f t="shared" si="77"/>
        <v>2068263</v>
      </c>
      <c r="T239" s="108">
        <f t="shared" si="78"/>
        <v>854269</v>
      </c>
      <c r="U239" s="108">
        <f t="shared" si="79"/>
        <v>585802</v>
      </c>
      <c r="V239" s="109">
        <f t="shared" si="80"/>
        <v>15.208363746417191</v>
      </c>
    </row>
    <row r="240" spans="3:22" s="7" customFormat="1" ht="45" customHeight="1">
      <c r="C240" s="11"/>
      <c r="D240" s="11"/>
      <c r="E240" s="11"/>
      <c r="F240" s="38" t="s">
        <v>522</v>
      </c>
      <c r="G240" s="66">
        <f t="shared" si="84"/>
        <v>0</v>
      </c>
      <c r="H240" s="66"/>
      <c r="I240" s="66"/>
      <c r="J240" s="106"/>
      <c r="K240" s="66"/>
      <c r="L240" s="62">
        <v>1027000</v>
      </c>
      <c r="M240" s="120">
        <v>310000</v>
      </c>
      <c r="N240" s="62"/>
      <c r="O240" s="62"/>
      <c r="P240" s="62"/>
      <c r="Q240" s="62"/>
      <c r="R240" s="62">
        <f t="shared" si="76"/>
        <v>1027000</v>
      </c>
      <c r="S240" s="62">
        <f t="shared" si="77"/>
        <v>310000</v>
      </c>
      <c r="T240" s="108">
        <f t="shared" si="78"/>
        <v>0</v>
      </c>
      <c r="U240" s="108">
        <f t="shared" si="79"/>
        <v>0</v>
      </c>
      <c r="V240" s="109">
        <f t="shared" si="80"/>
        <v>0</v>
      </c>
    </row>
    <row r="241" spans="3:22" s="7" customFormat="1" ht="42.75" customHeight="1">
      <c r="C241" s="11"/>
      <c r="D241" s="11"/>
      <c r="E241" s="11"/>
      <c r="F241" s="38" t="s">
        <v>403</v>
      </c>
      <c r="G241" s="66">
        <v>5000</v>
      </c>
      <c r="H241" s="66"/>
      <c r="I241" s="66"/>
      <c r="J241" s="106">
        <f>I241/G241*100</f>
        <v>0</v>
      </c>
      <c r="K241" s="66"/>
      <c r="L241" s="66">
        <f aca="true" t="shared" si="87" ref="L241:L254">N241+Q241</f>
        <v>0</v>
      </c>
      <c r="M241" s="129"/>
      <c r="N241" s="66"/>
      <c r="O241" s="66"/>
      <c r="P241" s="66"/>
      <c r="Q241" s="66"/>
      <c r="R241" s="62">
        <f t="shared" si="76"/>
        <v>5000</v>
      </c>
      <c r="S241" s="62">
        <f t="shared" si="77"/>
        <v>0</v>
      </c>
      <c r="T241" s="108">
        <f t="shared" si="78"/>
        <v>0</v>
      </c>
      <c r="U241" s="108">
        <f t="shared" si="79"/>
        <v>0</v>
      </c>
      <c r="V241" s="109">
        <f t="shared" si="80"/>
        <v>0</v>
      </c>
    </row>
    <row r="242" spans="3:22" s="7" customFormat="1" ht="64.5" customHeight="1" hidden="1">
      <c r="C242" s="11"/>
      <c r="D242" s="11"/>
      <c r="E242" s="11"/>
      <c r="F242" s="38" t="s">
        <v>24</v>
      </c>
      <c r="G242" s="66">
        <f t="shared" si="84"/>
        <v>0</v>
      </c>
      <c r="H242" s="66"/>
      <c r="I242" s="66"/>
      <c r="J242" s="106" t="e">
        <f>I242/G242*100</f>
        <v>#DIV/0!</v>
      </c>
      <c r="K242" s="66"/>
      <c r="L242" s="66">
        <f t="shared" si="87"/>
        <v>0</v>
      </c>
      <c r="M242" s="129"/>
      <c r="N242" s="66"/>
      <c r="O242" s="66"/>
      <c r="P242" s="66"/>
      <c r="Q242" s="66"/>
      <c r="R242" s="62">
        <f t="shared" si="76"/>
        <v>0</v>
      </c>
      <c r="S242" s="62">
        <f t="shared" si="77"/>
        <v>0</v>
      </c>
      <c r="T242" s="108">
        <f t="shared" si="78"/>
        <v>0</v>
      </c>
      <c r="U242" s="108">
        <f t="shared" si="79"/>
        <v>0</v>
      </c>
      <c r="V242" s="109" t="e">
        <f t="shared" si="80"/>
        <v>#DIV/0!</v>
      </c>
    </row>
    <row r="243" spans="3:22" s="6" customFormat="1" ht="58.5" customHeight="1">
      <c r="C243" s="26"/>
      <c r="D243" s="26"/>
      <c r="E243" s="26"/>
      <c r="F243" s="28" t="s">
        <v>67</v>
      </c>
      <c r="G243" s="66"/>
      <c r="H243" s="62"/>
      <c r="I243" s="62"/>
      <c r="J243" s="106"/>
      <c r="K243" s="62"/>
      <c r="L243" s="62">
        <v>76800</v>
      </c>
      <c r="M243" s="120">
        <v>73000</v>
      </c>
      <c r="N243" s="62">
        <v>34923</v>
      </c>
      <c r="O243" s="62">
        <v>34923</v>
      </c>
      <c r="P243" s="62"/>
      <c r="Q243" s="62">
        <v>6800</v>
      </c>
      <c r="R243" s="62">
        <f t="shared" si="76"/>
        <v>76800</v>
      </c>
      <c r="S243" s="62">
        <f t="shared" si="77"/>
        <v>73000</v>
      </c>
      <c r="T243" s="108">
        <f t="shared" si="78"/>
        <v>34923</v>
      </c>
      <c r="U243" s="108">
        <f t="shared" si="79"/>
        <v>34923</v>
      </c>
      <c r="V243" s="109">
        <f t="shared" si="80"/>
        <v>45.47265625</v>
      </c>
    </row>
    <row r="244" spans="3:22" s="6" customFormat="1" ht="51.75" customHeight="1">
      <c r="C244" s="26" t="s">
        <v>366</v>
      </c>
      <c r="D244" s="26" t="s">
        <v>216</v>
      </c>
      <c r="E244" s="26" t="s">
        <v>69</v>
      </c>
      <c r="F244" s="34" t="s">
        <v>217</v>
      </c>
      <c r="G244" s="62">
        <f>SUM(G245:G247)</f>
        <v>0</v>
      </c>
      <c r="H244" s="62">
        <f>SUM(H245:H247)</f>
        <v>0</v>
      </c>
      <c r="I244" s="62">
        <f aca="true" t="shared" si="88" ref="I244:Q244">SUM(I245:I247)</f>
        <v>0</v>
      </c>
      <c r="J244" s="106"/>
      <c r="K244" s="62">
        <f t="shared" si="88"/>
        <v>0</v>
      </c>
      <c r="L244" s="62">
        <f>SUM(L245:L247)</f>
        <v>896100</v>
      </c>
      <c r="M244" s="120">
        <f t="shared" si="88"/>
        <v>100000</v>
      </c>
      <c r="N244" s="62">
        <f t="shared" si="88"/>
        <v>100000</v>
      </c>
      <c r="O244" s="62">
        <f t="shared" si="88"/>
        <v>100000</v>
      </c>
      <c r="P244" s="62">
        <f t="shared" si="88"/>
        <v>0</v>
      </c>
      <c r="Q244" s="62">
        <f t="shared" si="88"/>
        <v>100000</v>
      </c>
      <c r="R244" s="62">
        <f t="shared" si="76"/>
        <v>896100</v>
      </c>
      <c r="S244" s="62">
        <f t="shared" si="77"/>
        <v>100000</v>
      </c>
      <c r="T244" s="108">
        <f t="shared" si="78"/>
        <v>100000</v>
      </c>
      <c r="U244" s="108">
        <f t="shared" si="79"/>
        <v>100000</v>
      </c>
      <c r="V244" s="109">
        <f t="shared" si="80"/>
        <v>11.159468809284679</v>
      </c>
    </row>
    <row r="245" spans="3:22" s="7" customFormat="1" ht="59.25" customHeight="1">
      <c r="C245" s="11"/>
      <c r="D245" s="11"/>
      <c r="E245" s="11"/>
      <c r="F245" s="28" t="s">
        <v>94</v>
      </c>
      <c r="G245" s="66"/>
      <c r="H245" s="66"/>
      <c r="I245" s="66"/>
      <c r="J245" s="106"/>
      <c r="K245" s="66"/>
      <c r="L245" s="62">
        <v>396100</v>
      </c>
      <c r="M245" s="120">
        <v>100000</v>
      </c>
      <c r="N245" s="62">
        <v>100000</v>
      </c>
      <c r="O245" s="62">
        <v>100000</v>
      </c>
      <c r="P245" s="62"/>
      <c r="Q245" s="62">
        <v>100000</v>
      </c>
      <c r="R245" s="62">
        <f t="shared" si="76"/>
        <v>396100</v>
      </c>
      <c r="S245" s="62">
        <f t="shared" si="77"/>
        <v>100000</v>
      </c>
      <c r="T245" s="108">
        <f t="shared" si="78"/>
        <v>100000</v>
      </c>
      <c r="U245" s="108">
        <f t="shared" si="79"/>
        <v>100000</v>
      </c>
      <c r="V245" s="109">
        <f t="shared" si="80"/>
        <v>25.246149962130776</v>
      </c>
    </row>
    <row r="246" spans="3:22" s="7" customFormat="1" ht="57.75" customHeight="1">
      <c r="C246" s="11"/>
      <c r="D246" s="11"/>
      <c r="E246" s="11"/>
      <c r="F246" s="28" t="s">
        <v>23</v>
      </c>
      <c r="G246" s="66">
        <f>H246</f>
        <v>0</v>
      </c>
      <c r="H246" s="66"/>
      <c r="I246" s="66"/>
      <c r="J246" s="106"/>
      <c r="K246" s="66"/>
      <c r="L246" s="66">
        <v>500000</v>
      </c>
      <c r="M246" s="129"/>
      <c r="N246" s="66"/>
      <c r="O246" s="66"/>
      <c r="P246" s="66"/>
      <c r="Q246" s="66"/>
      <c r="R246" s="62">
        <f t="shared" si="76"/>
        <v>500000</v>
      </c>
      <c r="S246" s="62">
        <f t="shared" si="77"/>
        <v>0</v>
      </c>
      <c r="T246" s="108">
        <f t="shared" si="78"/>
        <v>0</v>
      </c>
      <c r="U246" s="108">
        <f t="shared" si="79"/>
        <v>0</v>
      </c>
      <c r="V246" s="109">
        <f t="shared" si="80"/>
        <v>0</v>
      </c>
    </row>
    <row r="247" spans="3:22" s="7" customFormat="1" ht="62.25" customHeight="1" hidden="1">
      <c r="C247" s="11"/>
      <c r="D247" s="11"/>
      <c r="E247" s="11"/>
      <c r="F247" s="28" t="s">
        <v>380</v>
      </c>
      <c r="G247" s="66">
        <f>H247</f>
        <v>0</v>
      </c>
      <c r="H247" s="66"/>
      <c r="I247" s="66"/>
      <c r="J247" s="106"/>
      <c r="K247" s="66"/>
      <c r="L247" s="66">
        <f t="shared" si="87"/>
        <v>0</v>
      </c>
      <c r="M247" s="129"/>
      <c r="N247" s="66"/>
      <c r="O247" s="66"/>
      <c r="P247" s="66"/>
      <c r="Q247" s="66"/>
      <c r="R247" s="62">
        <f t="shared" si="76"/>
        <v>0</v>
      </c>
      <c r="S247" s="62">
        <f t="shared" si="77"/>
        <v>0</v>
      </c>
      <c r="T247" s="108">
        <f t="shared" si="78"/>
        <v>0</v>
      </c>
      <c r="U247" s="108">
        <f t="shared" si="79"/>
        <v>0</v>
      </c>
      <c r="V247" s="109" t="e">
        <f t="shared" si="80"/>
        <v>#DIV/0!</v>
      </c>
    </row>
    <row r="248" spans="3:22" s="6" customFormat="1" ht="31.5" hidden="1">
      <c r="C248" s="26" t="s">
        <v>367</v>
      </c>
      <c r="D248" s="26" t="s">
        <v>218</v>
      </c>
      <c r="E248" s="26" t="s">
        <v>69</v>
      </c>
      <c r="F248" s="34" t="s">
        <v>219</v>
      </c>
      <c r="G248" s="62">
        <f>SUM(G249:G254)</f>
        <v>0</v>
      </c>
      <c r="H248" s="62">
        <f>SUM(H249:H254)</f>
        <v>0</v>
      </c>
      <c r="I248" s="62">
        <f>SUM(I249:I254)</f>
        <v>0</v>
      </c>
      <c r="J248" s="106"/>
      <c r="K248" s="62">
        <f>SUM(K249:K254)</f>
        <v>0</v>
      </c>
      <c r="L248" s="62">
        <f t="shared" si="87"/>
        <v>0</v>
      </c>
      <c r="M248" s="120">
        <f>SUM(M249:M254)</f>
        <v>0</v>
      </c>
      <c r="N248" s="62">
        <f>SUM(N249:N254)</f>
        <v>0</v>
      </c>
      <c r="O248" s="62">
        <f>SUM(O249:O254)</f>
        <v>0</v>
      </c>
      <c r="P248" s="62">
        <f>SUM(P249:P254)</f>
        <v>0</v>
      </c>
      <c r="Q248" s="62">
        <f>SUM(Q249:Q254)</f>
        <v>0</v>
      </c>
      <c r="R248" s="62">
        <f t="shared" si="76"/>
        <v>0</v>
      </c>
      <c r="S248" s="62">
        <f t="shared" si="77"/>
        <v>0</v>
      </c>
      <c r="T248" s="108">
        <f t="shared" si="78"/>
        <v>0</v>
      </c>
      <c r="U248" s="108">
        <f t="shared" si="79"/>
        <v>0</v>
      </c>
      <c r="V248" s="109" t="e">
        <f t="shared" si="80"/>
        <v>#DIV/0!</v>
      </c>
    </row>
    <row r="249" spans="3:22" s="7" customFormat="1" ht="47.25" hidden="1">
      <c r="C249" s="11"/>
      <c r="D249" s="11"/>
      <c r="E249" s="11"/>
      <c r="F249" s="28" t="s">
        <v>70</v>
      </c>
      <c r="G249" s="66">
        <f aca="true" t="shared" si="89" ref="G249:G308">H249+K249</f>
        <v>0</v>
      </c>
      <c r="H249" s="66"/>
      <c r="I249" s="66"/>
      <c r="J249" s="106"/>
      <c r="K249" s="66"/>
      <c r="L249" s="66">
        <f t="shared" si="87"/>
        <v>0</v>
      </c>
      <c r="M249" s="129"/>
      <c r="N249" s="66"/>
      <c r="O249" s="66"/>
      <c r="P249" s="66"/>
      <c r="Q249" s="66"/>
      <c r="R249" s="62">
        <f t="shared" si="76"/>
        <v>0</v>
      </c>
      <c r="S249" s="62">
        <f t="shared" si="77"/>
        <v>0</v>
      </c>
      <c r="T249" s="108">
        <f t="shared" si="78"/>
        <v>0</v>
      </c>
      <c r="U249" s="108">
        <f t="shared" si="79"/>
        <v>0</v>
      </c>
      <c r="V249" s="109" t="e">
        <f t="shared" si="80"/>
        <v>#DIV/0!</v>
      </c>
    </row>
    <row r="250" spans="3:22" s="7" customFormat="1" ht="47.25" hidden="1">
      <c r="C250" s="11"/>
      <c r="D250" s="11"/>
      <c r="E250" s="11"/>
      <c r="F250" s="28" t="s">
        <v>23</v>
      </c>
      <c r="G250" s="66">
        <f t="shared" si="89"/>
        <v>0</v>
      </c>
      <c r="H250" s="66"/>
      <c r="I250" s="66"/>
      <c r="J250" s="106"/>
      <c r="K250" s="66"/>
      <c r="L250" s="66">
        <f t="shared" si="87"/>
        <v>0</v>
      </c>
      <c r="M250" s="129"/>
      <c r="N250" s="66"/>
      <c r="O250" s="66"/>
      <c r="P250" s="66"/>
      <c r="Q250" s="66"/>
      <c r="R250" s="62">
        <f t="shared" si="76"/>
        <v>0</v>
      </c>
      <c r="S250" s="62">
        <f t="shared" si="77"/>
        <v>0</v>
      </c>
      <c r="T250" s="108">
        <f t="shared" si="78"/>
        <v>0</v>
      </c>
      <c r="U250" s="108">
        <f t="shared" si="79"/>
        <v>0</v>
      </c>
      <c r="V250" s="109" t="e">
        <f t="shared" si="80"/>
        <v>#DIV/0!</v>
      </c>
    </row>
    <row r="251" spans="3:22" s="7" customFormat="1" ht="47.25" hidden="1">
      <c r="C251" s="11"/>
      <c r="D251" s="11"/>
      <c r="E251" s="11"/>
      <c r="F251" s="28" t="s">
        <v>17</v>
      </c>
      <c r="G251" s="66">
        <f t="shared" si="89"/>
        <v>0</v>
      </c>
      <c r="H251" s="66"/>
      <c r="I251" s="66"/>
      <c r="J251" s="106"/>
      <c r="K251" s="66"/>
      <c r="L251" s="66">
        <f t="shared" si="87"/>
        <v>0</v>
      </c>
      <c r="M251" s="129"/>
      <c r="N251" s="66"/>
      <c r="O251" s="66"/>
      <c r="P251" s="66"/>
      <c r="Q251" s="66"/>
      <c r="R251" s="62">
        <f t="shared" si="76"/>
        <v>0</v>
      </c>
      <c r="S251" s="62">
        <f t="shared" si="77"/>
        <v>0</v>
      </c>
      <c r="T251" s="108">
        <f t="shared" si="78"/>
        <v>0</v>
      </c>
      <c r="U251" s="108">
        <f t="shared" si="79"/>
        <v>0</v>
      </c>
      <c r="V251" s="109" t="e">
        <f t="shared" si="80"/>
        <v>#DIV/0!</v>
      </c>
    </row>
    <row r="252" spans="3:22" s="7" customFormat="1" ht="31.5" hidden="1">
      <c r="C252" s="11"/>
      <c r="D252" s="11"/>
      <c r="E252" s="11"/>
      <c r="F252" s="28" t="s">
        <v>403</v>
      </c>
      <c r="G252" s="66">
        <f t="shared" si="89"/>
        <v>0</v>
      </c>
      <c r="H252" s="66"/>
      <c r="I252" s="66"/>
      <c r="J252" s="106"/>
      <c r="K252" s="66"/>
      <c r="L252" s="66">
        <f t="shared" si="87"/>
        <v>0</v>
      </c>
      <c r="M252" s="129"/>
      <c r="N252" s="66"/>
      <c r="O252" s="66"/>
      <c r="P252" s="66"/>
      <c r="Q252" s="66"/>
      <c r="R252" s="62">
        <f t="shared" si="76"/>
        <v>0</v>
      </c>
      <c r="S252" s="62">
        <f t="shared" si="77"/>
        <v>0</v>
      </c>
      <c r="T252" s="108">
        <f t="shared" si="78"/>
        <v>0</v>
      </c>
      <c r="U252" s="108">
        <f t="shared" si="79"/>
        <v>0</v>
      </c>
      <c r="V252" s="109" t="e">
        <f t="shared" si="80"/>
        <v>#DIV/0!</v>
      </c>
    </row>
    <row r="253" spans="3:22" s="7" customFormat="1" ht="31.5" hidden="1">
      <c r="C253" s="11"/>
      <c r="D253" s="11"/>
      <c r="E253" s="11"/>
      <c r="F253" s="28" t="s">
        <v>95</v>
      </c>
      <c r="G253" s="66">
        <f t="shared" si="89"/>
        <v>0</v>
      </c>
      <c r="H253" s="66"/>
      <c r="I253" s="66"/>
      <c r="J253" s="106"/>
      <c r="K253" s="66"/>
      <c r="L253" s="66">
        <f t="shared" si="87"/>
        <v>0</v>
      </c>
      <c r="M253" s="129"/>
      <c r="N253" s="66"/>
      <c r="O253" s="66"/>
      <c r="P253" s="66"/>
      <c r="Q253" s="66"/>
      <c r="R253" s="62">
        <f t="shared" si="76"/>
        <v>0</v>
      </c>
      <c r="S253" s="62">
        <f t="shared" si="77"/>
        <v>0</v>
      </c>
      <c r="T253" s="108">
        <f t="shared" si="78"/>
        <v>0</v>
      </c>
      <c r="U253" s="108">
        <f t="shared" si="79"/>
        <v>0</v>
      </c>
      <c r="V253" s="109" t="e">
        <f t="shared" si="80"/>
        <v>#DIV/0!</v>
      </c>
    </row>
    <row r="254" spans="3:22" s="7" customFormat="1" ht="47.25" hidden="1">
      <c r="C254" s="11"/>
      <c r="D254" s="11"/>
      <c r="E254" s="11"/>
      <c r="F254" s="28" t="s">
        <v>496</v>
      </c>
      <c r="G254" s="66">
        <f t="shared" si="89"/>
        <v>0</v>
      </c>
      <c r="H254" s="66"/>
      <c r="I254" s="66"/>
      <c r="J254" s="106"/>
      <c r="K254" s="66"/>
      <c r="L254" s="66">
        <f t="shared" si="87"/>
        <v>0</v>
      </c>
      <c r="M254" s="129"/>
      <c r="N254" s="66"/>
      <c r="O254" s="66"/>
      <c r="P254" s="66"/>
      <c r="Q254" s="66"/>
      <c r="R254" s="62">
        <f t="shared" si="76"/>
        <v>0</v>
      </c>
      <c r="S254" s="62">
        <f t="shared" si="77"/>
        <v>0</v>
      </c>
      <c r="T254" s="108">
        <f t="shared" si="78"/>
        <v>0</v>
      </c>
      <c r="U254" s="108">
        <f t="shared" si="79"/>
        <v>0</v>
      </c>
      <c r="V254" s="109" t="e">
        <f t="shared" si="80"/>
        <v>#DIV/0!</v>
      </c>
    </row>
    <row r="255" spans="3:22" s="6" customFormat="1" ht="15.75" hidden="1">
      <c r="C255" s="26" t="s">
        <v>368</v>
      </c>
      <c r="D255" s="26" t="s">
        <v>222</v>
      </c>
      <c r="E255" s="26" t="s">
        <v>69</v>
      </c>
      <c r="F255" s="34" t="s">
        <v>223</v>
      </c>
      <c r="G255" s="62">
        <f t="shared" si="89"/>
        <v>0</v>
      </c>
      <c r="H255" s="62">
        <f>H256</f>
        <v>0</v>
      </c>
      <c r="I255" s="62">
        <f>I256</f>
        <v>0</v>
      </c>
      <c r="J255" s="106"/>
      <c r="K255" s="62">
        <f>K256</f>
        <v>0</v>
      </c>
      <c r="L255" s="62">
        <f>M255+Q255</f>
        <v>0</v>
      </c>
      <c r="M255" s="120">
        <f>M256</f>
        <v>0</v>
      </c>
      <c r="N255" s="62">
        <f>N256</f>
        <v>0</v>
      </c>
      <c r="O255" s="62">
        <f>O256</f>
        <v>0</v>
      </c>
      <c r="P255" s="62">
        <f>P256</f>
        <v>0</v>
      </c>
      <c r="Q255" s="62">
        <f>Q256</f>
        <v>0</v>
      </c>
      <c r="R255" s="62">
        <f t="shared" si="76"/>
        <v>0</v>
      </c>
      <c r="S255" s="62">
        <f t="shared" si="77"/>
        <v>0</v>
      </c>
      <c r="T255" s="108">
        <f t="shared" si="78"/>
        <v>0</v>
      </c>
      <c r="U255" s="108">
        <f t="shared" si="79"/>
        <v>0</v>
      </c>
      <c r="V255" s="109" t="e">
        <f t="shared" si="80"/>
        <v>#DIV/0!</v>
      </c>
    </row>
    <row r="256" spans="3:22" s="7" customFormat="1" ht="47.25" hidden="1">
      <c r="C256" s="11"/>
      <c r="D256" s="11"/>
      <c r="E256" s="11"/>
      <c r="F256" s="28" t="s">
        <v>23</v>
      </c>
      <c r="G256" s="66">
        <f t="shared" si="89"/>
        <v>0</v>
      </c>
      <c r="H256" s="66"/>
      <c r="I256" s="66"/>
      <c r="J256" s="106"/>
      <c r="K256" s="66"/>
      <c r="L256" s="66">
        <f>N256+Q256</f>
        <v>0</v>
      </c>
      <c r="M256" s="129"/>
      <c r="N256" s="66"/>
      <c r="O256" s="66"/>
      <c r="P256" s="66"/>
      <c r="Q256" s="66"/>
      <c r="R256" s="62">
        <f t="shared" si="76"/>
        <v>0</v>
      </c>
      <c r="S256" s="62">
        <f t="shared" si="77"/>
        <v>0</v>
      </c>
      <c r="T256" s="108">
        <f t="shared" si="78"/>
        <v>0</v>
      </c>
      <c r="U256" s="108">
        <f t="shared" si="79"/>
        <v>0</v>
      </c>
      <c r="V256" s="109" t="e">
        <f t="shared" si="80"/>
        <v>#DIV/0!</v>
      </c>
    </row>
    <row r="257" spans="3:22" s="6" customFormat="1" ht="33.75" customHeight="1">
      <c r="C257" s="26" t="s">
        <v>369</v>
      </c>
      <c r="D257" s="26" t="s">
        <v>224</v>
      </c>
      <c r="E257" s="26" t="s">
        <v>69</v>
      </c>
      <c r="F257" s="34" t="s">
        <v>537</v>
      </c>
      <c r="G257" s="62">
        <f>SUM(G258:G259)</f>
        <v>0</v>
      </c>
      <c r="H257" s="62">
        <f>SUM(H258:H259)</f>
        <v>0</v>
      </c>
      <c r="I257" s="62">
        <f aca="true" t="shared" si="90" ref="I257:Q257">SUM(I258:I259)</f>
        <v>0</v>
      </c>
      <c r="J257" s="106"/>
      <c r="K257" s="62">
        <f t="shared" si="90"/>
        <v>0</v>
      </c>
      <c r="L257" s="62">
        <f t="shared" si="90"/>
        <v>8230016</v>
      </c>
      <c r="M257" s="120">
        <f t="shared" si="90"/>
        <v>5555558</v>
      </c>
      <c r="N257" s="62">
        <f t="shared" si="90"/>
        <v>4582719</v>
      </c>
      <c r="O257" s="62">
        <f t="shared" si="90"/>
        <v>4582719</v>
      </c>
      <c r="P257" s="62">
        <f t="shared" si="90"/>
        <v>0</v>
      </c>
      <c r="Q257" s="62">
        <f t="shared" si="90"/>
        <v>8231700</v>
      </c>
      <c r="R257" s="62">
        <f t="shared" si="76"/>
        <v>8230016</v>
      </c>
      <c r="S257" s="62">
        <f t="shared" si="77"/>
        <v>5555558</v>
      </c>
      <c r="T257" s="108">
        <f t="shared" si="78"/>
        <v>4582719</v>
      </c>
      <c r="U257" s="108">
        <f t="shared" si="79"/>
        <v>4582719</v>
      </c>
      <c r="V257" s="109">
        <f t="shared" si="80"/>
        <v>55.682990166726285</v>
      </c>
    </row>
    <row r="258" spans="3:22" s="7" customFormat="1" ht="55.5" customHeight="1">
      <c r="C258" s="11"/>
      <c r="D258" s="11"/>
      <c r="E258" s="11"/>
      <c r="F258" s="28" t="s">
        <v>23</v>
      </c>
      <c r="G258" s="66"/>
      <c r="H258" s="66"/>
      <c r="I258" s="66"/>
      <c r="J258" s="106"/>
      <c r="K258" s="66"/>
      <c r="L258" s="62">
        <v>5342139</v>
      </c>
      <c r="M258" s="120">
        <v>3448704</v>
      </c>
      <c r="N258" s="62">
        <v>3185498</v>
      </c>
      <c r="O258" s="62">
        <v>3185498</v>
      </c>
      <c r="P258" s="62"/>
      <c r="Q258" s="62">
        <v>5525000</v>
      </c>
      <c r="R258" s="62">
        <f t="shared" si="76"/>
        <v>5342139</v>
      </c>
      <c r="S258" s="62">
        <f t="shared" si="77"/>
        <v>3448704</v>
      </c>
      <c r="T258" s="108">
        <f t="shared" si="78"/>
        <v>3185498</v>
      </c>
      <c r="U258" s="108">
        <f t="shared" si="79"/>
        <v>3185498</v>
      </c>
      <c r="V258" s="109">
        <f t="shared" si="80"/>
        <v>59.62963524535772</v>
      </c>
    </row>
    <row r="259" spans="3:22" s="7" customFormat="1" ht="42" customHeight="1">
      <c r="C259" s="11"/>
      <c r="D259" s="11"/>
      <c r="E259" s="11"/>
      <c r="F259" s="28" t="s">
        <v>523</v>
      </c>
      <c r="G259" s="66"/>
      <c r="H259" s="66"/>
      <c r="I259" s="66"/>
      <c r="J259" s="106"/>
      <c r="K259" s="66"/>
      <c r="L259" s="62">
        <v>2887877</v>
      </c>
      <c r="M259" s="120">
        <v>2106854</v>
      </c>
      <c r="N259" s="62">
        <v>1397221</v>
      </c>
      <c r="O259" s="62">
        <v>1397221</v>
      </c>
      <c r="P259" s="62"/>
      <c r="Q259" s="62">
        <v>2706700</v>
      </c>
      <c r="R259" s="62">
        <f t="shared" si="76"/>
        <v>2887877</v>
      </c>
      <c r="S259" s="62">
        <f t="shared" si="77"/>
        <v>2106854</v>
      </c>
      <c r="T259" s="108">
        <f t="shared" si="78"/>
        <v>1397221</v>
      </c>
      <c r="U259" s="108">
        <f t="shared" si="79"/>
        <v>1397221</v>
      </c>
      <c r="V259" s="109">
        <f t="shared" si="80"/>
        <v>48.382289134890435</v>
      </c>
    </row>
    <row r="260" spans="3:22" s="6" customFormat="1" ht="51.75" customHeight="1" hidden="1">
      <c r="C260" s="26" t="s">
        <v>370</v>
      </c>
      <c r="D260" s="26" t="s">
        <v>225</v>
      </c>
      <c r="E260" s="26" t="s">
        <v>69</v>
      </c>
      <c r="F260" s="34" t="s">
        <v>227</v>
      </c>
      <c r="G260" s="62">
        <f t="shared" si="89"/>
        <v>0</v>
      </c>
      <c r="H260" s="62">
        <f>H261</f>
        <v>0</v>
      </c>
      <c r="I260" s="62">
        <f>I261</f>
        <v>0</v>
      </c>
      <c r="J260" s="106" t="e">
        <f aca="true" t="shared" si="91" ref="J260:J265">I260/G260*100</f>
        <v>#DIV/0!</v>
      </c>
      <c r="K260" s="62">
        <f>K261</f>
        <v>0</v>
      </c>
      <c r="L260" s="62">
        <f>N260+Q260</f>
        <v>0</v>
      </c>
      <c r="M260" s="120">
        <f>M261</f>
        <v>0</v>
      </c>
      <c r="N260" s="62">
        <f>N261</f>
        <v>0</v>
      </c>
      <c r="O260" s="62">
        <f>O261</f>
        <v>0</v>
      </c>
      <c r="P260" s="62">
        <f>P261</f>
        <v>0</v>
      </c>
      <c r="Q260" s="62">
        <f>Q261</f>
        <v>0</v>
      </c>
      <c r="R260" s="62">
        <f t="shared" si="76"/>
        <v>0</v>
      </c>
      <c r="S260" s="62">
        <f t="shared" si="77"/>
        <v>0</v>
      </c>
      <c r="T260" s="108">
        <f t="shared" si="78"/>
        <v>0</v>
      </c>
      <c r="U260" s="108">
        <f t="shared" si="79"/>
        <v>0</v>
      </c>
      <c r="V260" s="109" t="e">
        <f t="shared" si="80"/>
        <v>#DIV/0!</v>
      </c>
    </row>
    <row r="261" spans="3:22" s="7" customFormat="1" ht="60" customHeight="1" hidden="1">
      <c r="C261" s="11"/>
      <c r="D261" s="11"/>
      <c r="E261" s="11"/>
      <c r="F261" s="28" t="s">
        <v>228</v>
      </c>
      <c r="G261" s="66">
        <f t="shared" si="89"/>
        <v>0</v>
      </c>
      <c r="H261" s="66"/>
      <c r="I261" s="66"/>
      <c r="J261" s="106" t="e">
        <f t="shared" si="91"/>
        <v>#DIV/0!</v>
      </c>
      <c r="K261" s="66"/>
      <c r="L261" s="66">
        <f>N261+Q261</f>
        <v>0</v>
      </c>
      <c r="M261" s="129"/>
      <c r="N261" s="66"/>
      <c r="O261" s="66"/>
      <c r="P261" s="66"/>
      <c r="Q261" s="66"/>
      <c r="R261" s="62">
        <f t="shared" si="76"/>
        <v>0</v>
      </c>
      <c r="S261" s="62">
        <f t="shared" si="77"/>
        <v>0</v>
      </c>
      <c r="T261" s="108">
        <f t="shared" si="78"/>
        <v>0</v>
      </c>
      <c r="U261" s="108">
        <f t="shared" si="79"/>
        <v>0</v>
      </c>
      <c r="V261" s="109" t="e">
        <f t="shared" si="80"/>
        <v>#DIV/0!</v>
      </c>
    </row>
    <row r="262" spans="3:22" s="6" customFormat="1" ht="51" customHeight="1" hidden="1">
      <c r="C262" s="26" t="s">
        <v>371</v>
      </c>
      <c r="D262" s="26" t="s">
        <v>226</v>
      </c>
      <c r="E262" s="26" t="s">
        <v>69</v>
      </c>
      <c r="F262" s="34" t="s">
        <v>229</v>
      </c>
      <c r="G262" s="62">
        <f t="shared" si="89"/>
        <v>0</v>
      </c>
      <c r="H262" s="62"/>
      <c r="I262" s="62"/>
      <c r="J262" s="106" t="e">
        <f t="shared" si="91"/>
        <v>#DIV/0!</v>
      </c>
      <c r="K262" s="62"/>
      <c r="L262" s="62">
        <f>N262+Q262</f>
        <v>0</v>
      </c>
      <c r="M262" s="120"/>
      <c r="N262" s="62"/>
      <c r="O262" s="62"/>
      <c r="P262" s="62"/>
      <c r="Q262" s="62"/>
      <c r="R262" s="62">
        <f t="shared" si="76"/>
        <v>0</v>
      </c>
      <c r="S262" s="62">
        <f t="shared" si="77"/>
        <v>0</v>
      </c>
      <c r="T262" s="108">
        <f t="shared" si="78"/>
        <v>0</v>
      </c>
      <c r="U262" s="108">
        <f t="shared" si="79"/>
        <v>0</v>
      </c>
      <c r="V262" s="109" t="e">
        <f t="shared" si="80"/>
        <v>#DIV/0!</v>
      </c>
    </row>
    <row r="263" spans="1:22" s="6" customFormat="1" ht="36" customHeight="1">
      <c r="A263" s="6">
        <v>4</v>
      </c>
      <c r="B263" s="6">
        <v>40</v>
      </c>
      <c r="C263" s="26" t="s">
        <v>344</v>
      </c>
      <c r="D263" s="26" t="s">
        <v>68</v>
      </c>
      <c r="E263" s="26" t="s">
        <v>69</v>
      </c>
      <c r="F263" s="35" t="s">
        <v>220</v>
      </c>
      <c r="G263" s="62">
        <f>SUM(G264:G271)</f>
        <v>17451000</v>
      </c>
      <c r="H263" s="62">
        <f>SUM(H264:H271)</f>
        <v>12048777</v>
      </c>
      <c r="I263" s="62">
        <f>SUM(I264:I271)</f>
        <v>9322717</v>
      </c>
      <c r="J263" s="106">
        <f t="shared" si="91"/>
        <v>53.42225087387542</v>
      </c>
      <c r="K263" s="62"/>
      <c r="L263" s="62">
        <f aca="true" t="shared" si="92" ref="L263:Q263">SUM(L264:L271)</f>
        <v>2550000</v>
      </c>
      <c r="M263" s="120">
        <f t="shared" si="92"/>
        <v>2302800</v>
      </c>
      <c r="N263" s="62">
        <f t="shared" si="92"/>
        <v>906409</v>
      </c>
      <c r="O263" s="62">
        <f t="shared" si="92"/>
        <v>906409</v>
      </c>
      <c r="P263" s="62">
        <f t="shared" si="92"/>
        <v>0</v>
      </c>
      <c r="Q263" s="62">
        <f t="shared" si="92"/>
        <v>600000</v>
      </c>
      <c r="R263" s="62">
        <f t="shared" si="76"/>
        <v>20001000</v>
      </c>
      <c r="S263" s="62">
        <f t="shared" si="77"/>
        <v>14351577</v>
      </c>
      <c r="T263" s="108">
        <f t="shared" si="78"/>
        <v>10229126</v>
      </c>
      <c r="U263" s="108">
        <f t="shared" si="79"/>
        <v>906409</v>
      </c>
      <c r="V263" s="109">
        <f t="shared" si="80"/>
        <v>51.14307284635768</v>
      </c>
    </row>
    <row r="264" spans="3:22" s="7" customFormat="1" ht="63" customHeight="1">
      <c r="C264" s="11"/>
      <c r="D264" s="11"/>
      <c r="E264" s="11"/>
      <c r="F264" s="28" t="s">
        <v>23</v>
      </c>
      <c r="G264" s="62">
        <f>15000+15677200+5300</f>
        <v>15697500</v>
      </c>
      <c r="H264" s="62">
        <f>10857200+20300</f>
        <v>10877500</v>
      </c>
      <c r="I264" s="62">
        <f>8742156+3513</f>
        <v>8745669</v>
      </c>
      <c r="J264" s="106">
        <f t="shared" si="91"/>
        <v>55.71376970855232</v>
      </c>
      <c r="K264" s="66"/>
      <c r="L264" s="62">
        <v>2211800</v>
      </c>
      <c r="M264" s="120">
        <v>2001800</v>
      </c>
      <c r="N264" s="62">
        <v>656515</v>
      </c>
      <c r="O264" s="62">
        <v>656515</v>
      </c>
      <c r="P264" s="62"/>
      <c r="Q264" s="62">
        <v>500000</v>
      </c>
      <c r="R264" s="62">
        <f t="shared" si="76"/>
        <v>17909300</v>
      </c>
      <c r="S264" s="62">
        <f t="shared" si="77"/>
        <v>12879300</v>
      </c>
      <c r="T264" s="108">
        <f t="shared" si="78"/>
        <v>9402184</v>
      </c>
      <c r="U264" s="108">
        <f t="shared" si="79"/>
        <v>656515</v>
      </c>
      <c r="V264" s="109">
        <f t="shared" si="80"/>
        <v>52.49889163730575</v>
      </c>
    </row>
    <row r="265" spans="3:22" s="7" customFormat="1" ht="63.75" customHeight="1" hidden="1">
      <c r="C265" s="11"/>
      <c r="D265" s="11"/>
      <c r="E265" s="11"/>
      <c r="F265" s="36" t="s">
        <v>94</v>
      </c>
      <c r="G265" s="66">
        <f t="shared" si="89"/>
        <v>0</v>
      </c>
      <c r="H265" s="66">
        <v>0</v>
      </c>
      <c r="I265" s="66"/>
      <c r="J265" s="106" t="e">
        <f t="shared" si="91"/>
        <v>#DIV/0!</v>
      </c>
      <c r="K265" s="66"/>
      <c r="L265" s="66">
        <f>N265+Q265</f>
        <v>0</v>
      </c>
      <c r="M265" s="129"/>
      <c r="N265" s="66"/>
      <c r="O265" s="66"/>
      <c r="P265" s="66"/>
      <c r="Q265" s="66"/>
      <c r="R265" s="62">
        <f t="shared" si="76"/>
        <v>0</v>
      </c>
      <c r="S265" s="62">
        <f t="shared" si="77"/>
        <v>0</v>
      </c>
      <c r="T265" s="108">
        <f t="shared" si="78"/>
        <v>0</v>
      </c>
      <c r="U265" s="108">
        <f t="shared" si="79"/>
        <v>0</v>
      </c>
      <c r="V265" s="109" t="e">
        <f t="shared" si="80"/>
        <v>#DIV/0!</v>
      </c>
    </row>
    <row r="266" spans="3:22" s="7" customFormat="1" ht="51" customHeight="1">
      <c r="C266" s="11"/>
      <c r="D266" s="11"/>
      <c r="E266" s="11"/>
      <c r="F266" s="28" t="s">
        <v>70</v>
      </c>
      <c r="G266" s="66">
        <f t="shared" si="89"/>
        <v>0</v>
      </c>
      <c r="H266" s="66">
        <v>0</v>
      </c>
      <c r="I266" s="66"/>
      <c r="J266" s="106"/>
      <c r="K266" s="66"/>
      <c r="L266" s="66">
        <v>155500</v>
      </c>
      <c r="M266" s="129">
        <v>155500</v>
      </c>
      <c r="N266" s="66">
        <v>149904</v>
      </c>
      <c r="O266" s="66">
        <v>149904</v>
      </c>
      <c r="P266" s="66"/>
      <c r="Q266" s="66"/>
      <c r="R266" s="62">
        <f t="shared" si="76"/>
        <v>155500</v>
      </c>
      <c r="S266" s="62">
        <f t="shared" si="77"/>
        <v>155500</v>
      </c>
      <c r="T266" s="108">
        <f t="shared" si="78"/>
        <v>149904</v>
      </c>
      <c r="U266" s="108">
        <f t="shared" si="79"/>
        <v>149904</v>
      </c>
      <c r="V266" s="109">
        <f t="shared" si="80"/>
        <v>96.40128617363344</v>
      </c>
    </row>
    <row r="267" spans="3:22" s="7" customFormat="1" ht="33" customHeight="1">
      <c r="C267" s="11"/>
      <c r="D267" s="11"/>
      <c r="E267" s="11"/>
      <c r="F267" s="36" t="s">
        <v>403</v>
      </c>
      <c r="G267" s="66">
        <v>3500</v>
      </c>
      <c r="H267" s="66">
        <v>3500</v>
      </c>
      <c r="I267" s="66">
        <v>3500</v>
      </c>
      <c r="J267" s="106">
        <f aca="true" t="shared" si="93" ref="J267:J275">I267/G267*100</f>
        <v>100</v>
      </c>
      <c r="K267" s="66"/>
      <c r="L267" s="66">
        <v>45500</v>
      </c>
      <c r="M267" s="129">
        <v>45500</v>
      </c>
      <c r="N267" s="66"/>
      <c r="O267" s="66"/>
      <c r="P267" s="66"/>
      <c r="Q267" s="66"/>
      <c r="R267" s="62">
        <f t="shared" si="76"/>
        <v>49000</v>
      </c>
      <c r="S267" s="62">
        <f t="shared" si="77"/>
        <v>49000</v>
      </c>
      <c r="T267" s="108">
        <f t="shared" si="78"/>
        <v>3500</v>
      </c>
      <c r="U267" s="108">
        <f t="shared" si="79"/>
        <v>0</v>
      </c>
      <c r="V267" s="109">
        <f t="shared" si="80"/>
        <v>7.142857142857142</v>
      </c>
    </row>
    <row r="268" spans="3:22" s="7" customFormat="1" ht="31.5" hidden="1">
      <c r="C268" s="11"/>
      <c r="D268" s="11"/>
      <c r="E268" s="11"/>
      <c r="F268" s="36" t="s">
        <v>524</v>
      </c>
      <c r="G268" s="66">
        <f t="shared" si="89"/>
        <v>0</v>
      </c>
      <c r="H268" s="66">
        <v>0</v>
      </c>
      <c r="I268" s="66">
        <v>0</v>
      </c>
      <c r="J268" s="106" t="e">
        <f t="shared" si="93"/>
        <v>#DIV/0!</v>
      </c>
      <c r="K268" s="66"/>
      <c r="L268" s="66">
        <f>N268+Q268</f>
        <v>0</v>
      </c>
      <c r="M268" s="129"/>
      <c r="N268" s="66"/>
      <c r="O268" s="66"/>
      <c r="P268" s="66"/>
      <c r="Q268" s="66"/>
      <c r="R268" s="62">
        <f t="shared" si="76"/>
        <v>0</v>
      </c>
      <c r="S268" s="62">
        <f t="shared" si="77"/>
        <v>0</v>
      </c>
      <c r="T268" s="108">
        <f t="shared" si="78"/>
        <v>0</v>
      </c>
      <c r="U268" s="108">
        <f t="shared" si="79"/>
        <v>0</v>
      </c>
      <c r="V268" s="109" t="e">
        <f t="shared" si="80"/>
        <v>#DIV/0!</v>
      </c>
    </row>
    <row r="269" spans="3:22" s="7" customFormat="1" ht="58.5" customHeight="1">
      <c r="C269" s="11"/>
      <c r="D269" s="11"/>
      <c r="E269" s="11"/>
      <c r="F269" s="36" t="s">
        <v>92</v>
      </c>
      <c r="G269" s="62">
        <v>1350000</v>
      </c>
      <c r="H269" s="62">
        <v>850000</v>
      </c>
      <c r="I269" s="66">
        <v>272127</v>
      </c>
      <c r="J269" s="106">
        <f t="shared" si="93"/>
        <v>20.157555555555557</v>
      </c>
      <c r="K269" s="66"/>
      <c r="L269" s="62">
        <v>137200</v>
      </c>
      <c r="M269" s="120">
        <v>100000</v>
      </c>
      <c r="N269" s="62">
        <v>99990</v>
      </c>
      <c r="O269" s="62">
        <v>99990</v>
      </c>
      <c r="P269" s="62"/>
      <c r="Q269" s="62">
        <v>100000</v>
      </c>
      <c r="R269" s="62">
        <f t="shared" si="76"/>
        <v>1487200</v>
      </c>
      <c r="S269" s="62">
        <f t="shared" si="77"/>
        <v>950000</v>
      </c>
      <c r="T269" s="108">
        <f t="shared" si="78"/>
        <v>372117</v>
      </c>
      <c r="U269" s="108">
        <f t="shared" si="79"/>
        <v>99990</v>
      </c>
      <c r="V269" s="109">
        <f t="shared" si="80"/>
        <v>25.0213152232383</v>
      </c>
    </row>
    <row r="270" spans="3:22" s="7" customFormat="1" ht="31.5" hidden="1">
      <c r="C270" s="11"/>
      <c r="D270" s="11"/>
      <c r="E270" s="11"/>
      <c r="F270" s="55" t="s">
        <v>19</v>
      </c>
      <c r="G270" s="66">
        <f t="shared" si="89"/>
        <v>0</v>
      </c>
      <c r="H270" s="66">
        <v>0</v>
      </c>
      <c r="I270" s="66">
        <v>0</v>
      </c>
      <c r="J270" s="106" t="e">
        <f t="shared" si="93"/>
        <v>#DIV/0!</v>
      </c>
      <c r="K270" s="66"/>
      <c r="L270" s="66">
        <f>N270+Q270</f>
        <v>0</v>
      </c>
      <c r="M270" s="129"/>
      <c r="N270" s="66"/>
      <c r="O270" s="66"/>
      <c r="P270" s="66"/>
      <c r="Q270" s="66"/>
      <c r="R270" s="62">
        <f t="shared" si="76"/>
        <v>0</v>
      </c>
      <c r="S270" s="62">
        <f t="shared" si="77"/>
        <v>0</v>
      </c>
      <c r="T270" s="108">
        <f t="shared" si="78"/>
        <v>0</v>
      </c>
      <c r="U270" s="108">
        <f t="shared" si="79"/>
        <v>0</v>
      </c>
      <c r="V270" s="109" t="e">
        <f t="shared" si="80"/>
        <v>#DIV/0!</v>
      </c>
    </row>
    <row r="271" spans="3:22" s="7" customFormat="1" ht="63" customHeight="1">
      <c r="C271" s="11"/>
      <c r="D271" s="11"/>
      <c r="E271" s="11"/>
      <c r="F271" s="36" t="s">
        <v>93</v>
      </c>
      <c r="G271" s="62">
        <v>400000</v>
      </c>
      <c r="H271" s="62">
        <v>317777</v>
      </c>
      <c r="I271" s="62">
        <v>301421</v>
      </c>
      <c r="J271" s="106">
        <f t="shared" si="93"/>
        <v>75.35525</v>
      </c>
      <c r="K271" s="66"/>
      <c r="L271" s="66"/>
      <c r="M271" s="129"/>
      <c r="N271" s="66"/>
      <c r="O271" s="66"/>
      <c r="P271" s="66"/>
      <c r="Q271" s="66"/>
      <c r="R271" s="62">
        <f t="shared" si="76"/>
        <v>400000</v>
      </c>
      <c r="S271" s="62">
        <f t="shared" si="77"/>
        <v>317777</v>
      </c>
      <c r="T271" s="108">
        <f t="shared" si="78"/>
        <v>301421</v>
      </c>
      <c r="U271" s="108">
        <f t="shared" si="79"/>
        <v>0</v>
      </c>
      <c r="V271" s="109">
        <f t="shared" si="80"/>
        <v>75.35525</v>
      </c>
    </row>
    <row r="272" spans="3:22" s="7" customFormat="1" ht="32.25" customHeight="1">
      <c r="C272" s="26" t="s">
        <v>353</v>
      </c>
      <c r="D272" s="26" t="s">
        <v>354</v>
      </c>
      <c r="E272" s="26" t="s">
        <v>69</v>
      </c>
      <c r="F272" s="35" t="s">
        <v>355</v>
      </c>
      <c r="G272" s="62">
        <f>G273</f>
        <v>32700</v>
      </c>
      <c r="H272" s="62">
        <f>H273</f>
        <v>11694</v>
      </c>
      <c r="I272" s="62">
        <f aca="true" t="shared" si="94" ref="I272:Q272">I273</f>
        <v>11694</v>
      </c>
      <c r="J272" s="106">
        <f t="shared" si="93"/>
        <v>35.76146788990825</v>
      </c>
      <c r="K272" s="62">
        <f t="shared" si="94"/>
        <v>0</v>
      </c>
      <c r="L272" s="62">
        <f t="shared" si="94"/>
        <v>0</v>
      </c>
      <c r="M272" s="120">
        <f t="shared" si="94"/>
        <v>0</v>
      </c>
      <c r="N272" s="62">
        <f t="shared" si="94"/>
        <v>0</v>
      </c>
      <c r="O272" s="62">
        <f t="shared" si="94"/>
        <v>0</v>
      </c>
      <c r="P272" s="62">
        <f t="shared" si="94"/>
        <v>0</v>
      </c>
      <c r="Q272" s="62">
        <f t="shared" si="94"/>
        <v>0</v>
      </c>
      <c r="R272" s="62">
        <f t="shared" si="76"/>
        <v>32700</v>
      </c>
      <c r="S272" s="62">
        <f t="shared" si="77"/>
        <v>11694</v>
      </c>
      <c r="T272" s="108">
        <f t="shared" si="78"/>
        <v>11694</v>
      </c>
      <c r="U272" s="108">
        <f t="shared" si="79"/>
        <v>0</v>
      </c>
      <c r="V272" s="109">
        <f t="shared" si="80"/>
        <v>35.76146788990825</v>
      </c>
    </row>
    <row r="273" spans="3:22" s="7" customFormat="1" ht="45" customHeight="1">
      <c r="C273" s="11"/>
      <c r="D273" s="11"/>
      <c r="E273" s="11"/>
      <c r="F273" s="36" t="s">
        <v>356</v>
      </c>
      <c r="G273" s="62">
        <v>32700</v>
      </c>
      <c r="H273" s="62">
        <v>11694</v>
      </c>
      <c r="I273" s="66">
        <v>11694</v>
      </c>
      <c r="J273" s="106">
        <f t="shared" si="93"/>
        <v>35.76146788990825</v>
      </c>
      <c r="K273" s="66"/>
      <c r="L273" s="66"/>
      <c r="M273" s="129"/>
      <c r="N273" s="66"/>
      <c r="O273" s="66"/>
      <c r="P273" s="66"/>
      <c r="Q273" s="66"/>
      <c r="R273" s="62">
        <f t="shared" si="76"/>
        <v>32700</v>
      </c>
      <c r="S273" s="62">
        <f t="shared" si="77"/>
        <v>11694</v>
      </c>
      <c r="T273" s="108">
        <f t="shared" si="78"/>
        <v>11694</v>
      </c>
      <c r="U273" s="108">
        <f t="shared" si="79"/>
        <v>0</v>
      </c>
      <c r="V273" s="109">
        <f t="shared" si="80"/>
        <v>35.76146788990825</v>
      </c>
    </row>
    <row r="274" spans="3:22" s="7" customFormat="1" ht="30" customHeight="1">
      <c r="C274" s="26" t="s">
        <v>357</v>
      </c>
      <c r="D274" s="26" t="s">
        <v>300</v>
      </c>
      <c r="E274" s="26" t="s">
        <v>102</v>
      </c>
      <c r="F274" s="35" t="s">
        <v>301</v>
      </c>
      <c r="G274" s="62">
        <f>G275</f>
        <v>550000</v>
      </c>
      <c r="H274" s="62">
        <f>H275</f>
        <v>331645</v>
      </c>
      <c r="I274" s="62">
        <f>I275</f>
        <v>328128</v>
      </c>
      <c r="J274" s="106">
        <f t="shared" si="93"/>
        <v>59.65963636363636</v>
      </c>
      <c r="K274" s="62">
        <f>K275</f>
        <v>0</v>
      </c>
      <c r="L274" s="62">
        <f>N274+Q274</f>
        <v>0</v>
      </c>
      <c r="M274" s="120">
        <f>M275</f>
        <v>0</v>
      </c>
      <c r="N274" s="62">
        <f>N275</f>
        <v>0</v>
      </c>
      <c r="O274" s="62">
        <f>O275</f>
        <v>0</v>
      </c>
      <c r="P274" s="62">
        <f>P275</f>
        <v>0</v>
      </c>
      <c r="Q274" s="62">
        <f>Q275</f>
        <v>0</v>
      </c>
      <c r="R274" s="62">
        <f t="shared" si="76"/>
        <v>550000</v>
      </c>
      <c r="S274" s="62">
        <f t="shared" si="77"/>
        <v>331645</v>
      </c>
      <c r="T274" s="108">
        <f t="shared" si="78"/>
        <v>328128</v>
      </c>
      <c r="U274" s="108">
        <f t="shared" si="79"/>
        <v>0</v>
      </c>
      <c r="V274" s="109">
        <f t="shared" si="80"/>
        <v>59.65963636363636</v>
      </c>
    </row>
    <row r="275" spans="3:22" s="7" customFormat="1" ht="53.25" customHeight="1">
      <c r="C275" s="11"/>
      <c r="D275" s="11"/>
      <c r="E275" s="11"/>
      <c r="F275" s="36" t="s">
        <v>93</v>
      </c>
      <c r="G275" s="62">
        <v>550000</v>
      </c>
      <c r="H275" s="62">
        <v>331645</v>
      </c>
      <c r="I275" s="62">
        <v>328128</v>
      </c>
      <c r="J275" s="106">
        <f t="shared" si="93"/>
        <v>59.65963636363636</v>
      </c>
      <c r="K275" s="66"/>
      <c r="L275" s="66">
        <f>N275+Q275</f>
        <v>0</v>
      </c>
      <c r="M275" s="129"/>
      <c r="N275" s="66"/>
      <c r="O275" s="66"/>
      <c r="P275" s="66"/>
      <c r="Q275" s="66"/>
      <c r="R275" s="62">
        <f t="shared" si="76"/>
        <v>550000</v>
      </c>
      <c r="S275" s="62">
        <f t="shared" si="77"/>
        <v>331645</v>
      </c>
      <c r="T275" s="108">
        <f t="shared" si="78"/>
        <v>328128</v>
      </c>
      <c r="U275" s="108">
        <f t="shared" si="79"/>
        <v>0</v>
      </c>
      <c r="V275" s="109">
        <f t="shared" si="80"/>
        <v>59.65963636363636</v>
      </c>
    </row>
    <row r="276" spans="1:22" s="6" customFormat="1" ht="31.5" customHeight="1">
      <c r="A276" s="14">
        <v>8</v>
      </c>
      <c r="B276" s="6">
        <v>41</v>
      </c>
      <c r="C276" s="26" t="s">
        <v>345</v>
      </c>
      <c r="D276" s="26" t="s">
        <v>83</v>
      </c>
      <c r="E276" s="26" t="s">
        <v>125</v>
      </c>
      <c r="F276" s="35" t="s">
        <v>232</v>
      </c>
      <c r="G276" s="62">
        <f>SUM(G277:G280)</f>
        <v>0</v>
      </c>
      <c r="H276" s="62">
        <f>SUM(H277:H280)</f>
        <v>0</v>
      </c>
      <c r="I276" s="62">
        <f aca="true" t="shared" si="95" ref="I276:Q276">SUM(I277:I280)</f>
        <v>0</v>
      </c>
      <c r="J276" s="106"/>
      <c r="K276" s="62">
        <f t="shared" si="95"/>
        <v>0</v>
      </c>
      <c r="L276" s="62">
        <f t="shared" si="95"/>
        <v>4000000</v>
      </c>
      <c r="M276" s="120">
        <f t="shared" si="95"/>
        <v>3920000</v>
      </c>
      <c r="N276" s="62">
        <f t="shared" si="95"/>
        <v>1018519</v>
      </c>
      <c r="O276" s="62">
        <f t="shared" si="95"/>
        <v>1018519</v>
      </c>
      <c r="P276" s="62">
        <f t="shared" si="95"/>
        <v>0</v>
      </c>
      <c r="Q276" s="62">
        <f t="shared" si="95"/>
        <v>4000000</v>
      </c>
      <c r="R276" s="62">
        <f t="shared" si="76"/>
        <v>4000000</v>
      </c>
      <c r="S276" s="62">
        <f t="shared" si="77"/>
        <v>3920000</v>
      </c>
      <c r="T276" s="108">
        <f t="shared" si="78"/>
        <v>1018519</v>
      </c>
      <c r="U276" s="108">
        <f t="shared" si="79"/>
        <v>1018519</v>
      </c>
      <c r="V276" s="109">
        <f t="shared" si="80"/>
        <v>25.462975</v>
      </c>
    </row>
    <row r="277" spans="3:22" s="7" customFormat="1" ht="66.75" customHeight="1">
      <c r="C277" s="11"/>
      <c r="D277" s="11"/>
      <c r="E277" s="11"/>
      <c r="F277" s="36" t="s">
        <v>528</v>
      </c>
      <c r="G277" s="66">
        <f t="shared" si="89"/>
        <v>0</v>
      </c>
      <c r="H277" s="66"/>
      <c r="I277" s="66"/>
      <c r="J277" s="106"/>
      <c r="K277" s="66"/>
      <c r="L277" s="62">
        <v>2725000</v>
      </c>
      <c r="M277" s="120">
        <v>2645000</v>
      </c>
      <c r="N277" s="62">
        <v>1018519</v>
      </c>
      <c r="O277" s="62">
        <v>1018519</v>
      </c>
      <c r="P277" s="62"/>
      <c r="Q277" s="62">
        <f>1325000+1400000</f>
        <v>2725000</v>
      </c>
      <c r="R277" s="62">
        <f t="shared" si="76"/>
        <v>2725000</v>
      </c>
      <c r="S277" s="62">
        <f t="shared" si="77"/>
        <v>2645000</v>
      </c>
      <c r="T277" s="108">
        <f t="shared" si="78"/>
        <v>1018519</v>
      </c>
      <c r="U277" s="108">
        <f t="shared" si="79"/>
        <v>1018519</v>
      </c>
      <c r="V277" s="109">
        <f t="shared" si="80"/>
        <v>37.37684403669725</v>
      </c>
    </row>
    <row r="278" spans="3:22" s="7" customFormat="1" ht="51.75" customHeight="1">
      <c r="C278" s="11"/>
      <c r="D278" s="11"/>
      <c r="E278" s="11"/>
      <c r="F278" s="38" t="s">
        <v>523</v>
      </c>
      <c r="G278" s="66">
        <f t="shared" si="89"/>
        <v>0</v>
      </c>
      <c r="H278" s="66"/>
      <c r="I278" s="66"/>
      <c r="J278" s="106"/>
      <c r="K278" s="66"/>
      <c r="L278" s="62">
        <v>1275000</v>
      </c>
      <c r="M278" s="120">
        <v>1275000</v>
      </c>
      <c r="N278" s="62"/>
      <c r="O278" s="62"/>
      <c r="P278" s="62"/>
      <c r="Q278" s="62">
        <v>1275000</v>
      </c>
      <c r="R278" s="62">
        <f t="shared" si="76"/>
        <v>1275000</v>
      </c>
      <c r="S278" s="62">
        <f t="shared" si="77"/>
        <v>1275000</v>
      </c>
      <c r="T278" s="108">
        <f t="shared" si="78"/>
        <v>0</v>
      </c>
      <c r="U278" s="108">
        <f t="shared" si="79"/>
        <v>0</v>
      </c>
      <c r="V278" s="109">
        <f t="shared" si="80"/>
        <v>0</v>
      </c>
    </row>
    <row r="279" spans="3:22" s="7" customFormat="1" ht="88.5" customHeight="1" hidden="1">
      <c r="C279" s="11"/>
      <c r="D279" s="11"/>
      <c r="E279" s="11"/>
      <c r="F279" s="36" t="s">
        <v>9</v>
      </c>
      <c r="G279" s="62">
        <f t="shared" si="89"/>
        <v>0</v>
      </c>
      <c r="H279" s="66"/>
      <c r="I279" s="66"/>
      <c r="J279" s="106" t="e">
        <f>I279/G279*100</f>
        <v>#DIV/0!</v>
      </c>
      <c r="K279" s="66"/>
      <c r="L279" s="66">
        <f>N279+Q279</f>
        <v>0</v>
      </c>
      <c r="M279" s="129"/>
      <c r="N279" s="66"/>
      <c r="O279" s="66"/>
      <c r="P279" s="66"/>
      <c r="Q279" s="66"/>
      <c r="R279" s="62">
        <f t="shared" si="76"/>
        <v>0</v>
      </c>
      <c r="S279" s="62">
        <f t="shared" si="77"/>
        <v>0</v>
      </c>
      <c r="T279" s="108">
        <f t="shared" si="78"/>
        <v>0</v>
      </c>
      <c r="U279" s="108">
        <f t="shared" si="79"/>
        <v>0</v>
      </c>
      <c r="V279" s="109" t="e">
        <f t="shared" si="80"/>
        <v>#DIV/0!</v>
      </c>
    </row>
    <row r="280" spans="3:22" s="7" customFormat="1" ht="42" customHeight="1" hidden="1">
      <c r="C280" s="11"/>
      <c r="D280" s="11"/>
      <c r="E280" s="11"/>
      <c r="F280" s="36" t="s">
        <v>27</v>
      </c>
      <c r="G280" s="62">
        <f t="shared" si="89"/>
        <v>0</v>
      </c>
      <c r="H280" s="66"/>
      <c r="I280" s="66"/>
      <c r="J280" s="106" t="e">
        <f>I280/G280*100</f>
        <v>#DIV/0!</v>
      </c>
      <c r="K280" s="66"/>
      <c r="L280" s="66">
        <f>N280+Q280</f>
        <v>0</v>
      </c>
      <c r="M280" s="129"/>
      <c r="N280" s="66"/>
      <c r="O280" s="66"/>
      <c r="P280" s="66"/>
      <c r="Q280" s="66"/>
      <c r="R280" s="62">
        <f t="shared" si="76"/>
        <v>0</v>
      </c>
      <c r="S280" s="62">
        <f t="shared" si="77"/>
        <v>0</v>
      </c>
      <c r="T280" s="108">
        <f t="shared" si="78"/>
        <v>0</v>
      </c>
      <c r="U280" s="108">
        <f t="shared" si="79"/>
        <v>0</v>
      </c>
      <c r="V280" s="109" t="e">
        <f t="shared" si="80"/>
        <v>#DIV/0!</v>
      </c>
    </row>
    <row r="281" spans="2:22" s="6" customFormat="1" ht="35.25" customHeight="1">
      <c r="B281" s="6">
        <v>73</v>
      </c>
      <c r="C281" s="26" t="s">
        <v>372</v>
      </c>
      <c r="D281" s="26" t="s">
        <v>230</v>
      </c>
      <c r="E281" s="26" t="s">
        <v>125</v>
      </c>
      <c r="F281" s="35" t="s">
        <v>231</v>
      </c>
      <c r="G281" s="62">
        <f t="shared" si="89"/>
        <v>0</v>
      </c>
      <c r="H281" s="62">
        <f>H282</f>
        <v>0</v>
      </c>
      <c r="I281" s="62">
        <f>I282</f>
        <v>0</v>
      </c>
      <c r="J281" s="106"/>
      <c r="K281" s="62">
        <f aca="true" t="shared" si="96" ref="K281:Q281">K282</f>
        <v>0</v>
      </c>
      <c r="L281" s="62">
        <f>L282+L283</f>
        <v>3146684</v>
      </c>
      <c r="M281" s="120">
        <f>M282+M283</f>
        <v>2896684</v>
      </c>
      <c r="N281" s="62">
        <f>N282+N283</f>
        <v>908104</v>
      </c>
      <c r="O281" s="62">
        <f>O282+O283</f>
        <v>908104</v>
      </c>
      <c r="P281" s="62">
        <f t="shared" si="96"/>
        <v>0</v>
      </c>
      <c r="Q281" s="62">
        <f t="shared" si="96"/>
        <v>2105000</v>
      </c>
      <c r="R281" s="62">
        <f t="shared" si="76"/>
        <v>3146684</v>
      </c>
      <c r="S281" s="62">
        <f t="shared" si="77"/>
        <v>2896684</v>
      </c>
      <c r="T281" s="108">
        <f t="shared" si="78"/>
        <v>908104</v>
      </c>
      <c r="U281" s="108">
        <f t="shared" si="79"/>
        <v>908104</v>
      </c>
      <c r="V281" s="109">
        <f t="shared" si="80"/>
        <v>28.85907831863638</v>
      </c>
    </row>
    <row r="282" spans="3:22" s="6" customFormat="1" ht="54.75" customHeight="1">
      <c r="C282" s="26"/>
      <c r="D282" s="26"/>
      <c r="E282" s="26"/>
      <c r="F282" s="36" t="s">
        <v>98</v>
      </c>
      <c r="G282" s="66">
        <f t="shared" si="89"/>
        <v>0</v>
      </c>
      <c r="H282" s="62"/>
      <c r="I282" s="62"/>
      <c r="J282" s="106"/>
      <c r="K282" s="62"/>
      <c r="L282" s="62">
        <v>2356684</v>
      </c>
      <c r="M282" s="120">
        <v>2106684</v>
      </c>
      <c r="N282" s="62">
        <v>908104</v>
      </c>
      <c r="O282" s="62">
        <v>908104</v>
      </c>
      <c r="P282" s="62"/>
      <c r="Q282" s="62">
        <f>1285000+10000+810000</f>
        <v>2105000</v>
      </c>
      <c r="R282" s="62">
        <f t="shared" si="76"/>
        <v>2356684</v>
      </c>
      <c r="S282" s="62">
        <f t="shared" si="77"/>
        <v>2106684</v>
      </c>
      <c r="T282" s="108">
        <f t="shared" si="78"/>
        <v>908104</v>
      </c>
      <c r="U282" s="108">
        <f t="shared" si="79"/>
        <v>908104</v>
      </c>
      <c r="V282" s="109">
        <f t="shared" si="80"/>
        <v>38.53312535749384</v>
      </c>
    </row>
    <row r="283" spans="3:22" s="6" customFormat="1" ht="90" customHeight="1">
      <c r="C283" s="26"/>
      <c r="D283" s="26"/>
      <c r="E283" s="26"/>
      <c r="F283" s="36" t="s">
        <v>576</v>
      </c>
      <c r="G283" s="66"/>
      <c r="H283" s="62"/>
      <c r="I283" s="62"/>
      <c r="J283" s="106"/>
      <c r="K283" s="62"/>
      <c r="L283" s="62">
        <v>790000</v>
      </c>
      <c r="M283" s="120">
        <v>790000</v>
      </c>
      <c r="N283" s="62"/>
      <c r="O283" s="62"/>
      <c r="P283" s="62"/>
      <c r="Q283" s="62"/>
      <c r="R283" s="62">
        <f t="shared" si="76"/>
        <v>790000</v>
      </c>
      <c r="S283" s="62">
        <f t="shared" si="77"/>
        <v>790000</v>
      </c>
      <c r="T283" s="108">
        <f t="shared" si="78"/>
        <v>0</v>
      </c>
      <c r="U283" s="108">
        <f t="shared" si="79"/>
        <v>0</v>
      </c>
      <c r="V283" s="109">
        <f t="shared" si="80"/>
        <v>0</v>
      </c>
    </row>
    <row r="284" spans="3:22" s="6" customFormat="1" ht="32.25" customHeight="1">
      <c r="C284" s="26" t="s">
        <v>418</v>
      </c>
      <c r="D284" s="26" t="s">
        <v>419</v>
      </c>
      <c r="E284" s="26" t="s">
        <v>125</v>
      </c>
      <c r="F284" s="35" t="s">
        <v>424</v>
      </c>
      <c r="G284" s="66">
        <f t="shared" si="89"/>
        <v>0</v>
      </c>
      <c r="H284" s="62">
        <f>H285</f>
        <v>0</v>
      </c>
      <c r="I284" s="62">
        <f aca="true" t="shared" si="97" ref="I284:Q284">I285</f>
        <v>0</v>
      </c>
      <c r="J284" s="106"/>
      <c r="K284" s="62">
        <f t="shared" si="97"/>
        <v>0</v>
      </c>
      <c r="L284" s="62">
        <f t="shared" si="97"/>
        <v>1510000</v>
      </c>
      <c r="M284" s="120">
        <f t="shared" si="97"/>
        <v>1510000</v>
      </c>
      <c r="N284" s="62">
        <f t="shared" si="97"/>
        <v>434260</v>
      </c>
      <c r="O284" s="62">
        <f t="shared" si="97"/>
        <v>434260</v>
      </c>
      <c r="P284" s="62">
        <f t="shared" si="97"/>
        <v>0</v>
      </c>
      <c r="Q284" s="62">
        <f t="shared" si="97"/>
        <v>0</v>
      </c>
      <c r="R284" s="62">
        <f t="shared" si="76"/>
        <v>1510000</v>
      </c>
      <c r="S284" s="62">
        <f t="shared" si="77"/>
        <v>1510000</v>
      </c>
      <c r="T284" s="108">
        <f t="shared" si="78"/>
        <v>434260</v>
      </c>
      <c r="U284" s="108">
        <f t="shared" si="79"/>
        <v>434260</v>
      </c>
      <c r="V284" s="109">
        <f t="shared" si="80"/>
        <v>28.758940397350997</v>
      </c>
    </row>
    <row r="285" spans="3:22" s="6" customFormat="1" ht="51" customHeight="1">
      <c r="C285" s="11"/>
      <c r="D285" s="11"/>
      <c r="E285" s="11"/>
      <c r="F285" s="36" t="s">
        <v>98</v>
      </c>
      <c r="G285" s="66">
        <f t="shared" si="89"/>
        <v>0</v>
      </c>
      <c r="H285" s="66"/>
      <c r="I285" s="66"/>
      <c r="J285" s="106"/>
      <c r="K285" s="66"/>
      <c r="L285" s="66">
        <v>1510000</v>
      </c>
      <c r="M285" s="129">
        <v>1510000</v>
      </c>
      <c r="N285" s="66">
        <v>434260</v>
      </c>
      <c r="O285" s="66">
        <v>434260</v>
      </c>
      <c r="P285" s="66"/>
      <c r="Q285" s="66"/>
      <c r="R285" s="62">
        <f t="shared" si="76"/>
        <v>1510000</v>
      </c>
      <c r="S285" s="62">
        <f t="shared" si="77"/>
        <v>1510000</v>
      </c>
      <c r="T285" s="108">
        <f t="shared" si="78"/>
        <v>434260</v>
      </c>
      <c r="U285" s="108">
        <f t="shared" si="79"/>
        <v>434260</v>
      </c>
      <c r="V285" s="109">
        <f t="shared" si="80"/>
        <v>28.758940397350997</v>
      </c>
    </row>
    <row r="286" spans="3:22" s="6" customFormat="1" ht="26.25" customHeight="1">
      <c r="C286" s="26" t="s">
        <v>381</v>
      </c>
      <c r="D286" s="26" t="s">
        <v>382</v>
      </c>
      <c r="E286" s="26" t="s">
        <v>125</v>
      </c>
      <c r="F286" s="35" t="s">
        <v>538</v>
      </c>
      <c r="G286" s="62">
        <f>G287</f>
        <v>0</v>
      </c>
      <c r="H286" s="62">
        <f>H287</f>
        <v>0</v>
      </c>
      <c r="I286" s="62">
        <f aca="true" t="shared" si="98" ref="I286:Q286">I287</f>
        <v>0</v>
      </c>
      <c r="J286" s="106"/>
      <c r="K286" s="62">
        <f t="shared" si="98"/>
        <v>0</v>
      </c>
      <c r="L286" s="62">
        <f t="shared" si="98"/>
        <v>1425400</v>
      </c>
      <c r="M286" s="120">
        <f t="shared" si="98"/>
        <v>1425400</v>
      </c>
      <c r="N286" s="62">
        <f t="shared" si="98"/>
        <v>1189457</v>
      </c>
      <c r="O286" s="62">
        <f t="shared" si="98"/>
        <v>1189457</v>
      </c>
      <c r="P286" s="106">
        <f>N286/L286*100</f>
        <v>83.4472428791918</v>
      </c>
      <c r="Q286" s="62">
        <f t="shared" si="98"/>
        <v>1160000</v>
      </c>
      <c r="R286" s="62">
        <f t="shared" si="76"/>
        <v>1425400</v>
      </c>
      <c r="S286" s="62">
        <f t="shared" si="77"/>
        <v>1425400</v>
      </c>
      <c r="T286" s="108">
        <f t="shared" si="78"/>
        <v>1189457</v>
      </c>
      <c r="U286" s="108">
        <f t="shared" si="79"/>
        <v>1189457</v>
      </c>
      <c r="V286" s="109">
        <f t="shared" si="80"/>
        <v>83.4472428791918</v>
      </c>
    </row>
    <row r="287" spans="3:22" s="6" customFormat="1" ht="54.75" customHeight="1">
      <c r="C287" s="11"/>
      <c r="D287" s="11"/>
      <c r="E287" s="11"/>
      <c r="F287" s="36" t="s">
        <v>98</v>
      </c>
      <c r="G287" s="66">
        <f t="shared" si="89"/>
        <v>0</v>
      </c>
      <c r="H287" s="62"/>
      <c r="I287" s="62"/>
      <c r="J287" s="106"/>
      <c r="K287" s="62"/>
      <c r="L287" s="62">
        <v>1425400</v>
      </c>
      <c r="M287" s="120">
        <v>1425400</v>
      </c>
      <c r="N287" s="62">
        <v>1189457</v>
      </c>
      <c r="O287" s="62">
        <v>1189457</v>
      </c>
      <c r="P287" s="106">
        <f>N287/L287*100</f>
        <v>83.4472428791918</v>
      </c>
      <c r="Q287" s="62">
        <v>1160000</v>
      </c>
      <c r="R287" s="62">
        <f t="shared" si="76"/>
        <v>1425400</v>
      </c>
      <c r="S287" s="62">
        <f t="shared" si="77"/>
        <v>1425400</v>
      </c>
      <c r="T287" s="108">
        <f t="shared" si="78"/>
        <v>1189457</v>
      </c>
      <c r="U287" s="108">
        <f t="shared" si="79"/>
        <v>1189457</v>
      </c>
      <c r="V287" s="109">
        <f t="shared" si="80"/>
        <v>83.4472428791918</v>
      </c>
    </row>
    <row r="288" spans="3:22" s="6" customFormat="1" ht="43.5" customHeight="1">
      <c r="C288" s="26" t="s">
        <v>383</v>
      </c>
      <c r="D288" s="26" t="s">
        <v>384</v>
      </c>
      <c r="E288" s="26" t="s">
        <v>33</v>
      </c>
      <c r="F288" s="35" t="s">
        <v>385</v>
      </c>
      <c r="G288" s="62">
        <f t="shared" si="89"/>
        <v>0</v>
      </c>
      <c r="H288" s="62">
        <f aca="true" t="shared" si="99" ref="H288:Q288">H289</f>
        <v>0</v>
      </c>
      <c r="I288" s="62">
        <f t="shared" si="99"/>
        <v>0</v>
      </c>
      <c r="J288" s="106"/>
      <c r="K288" s="62">
        <f t="shared" si="99"/>
        <v>0</v>
      </c>
      <c r="L288" s="62">
        <f t="shared" si="99"/>
        <v>1879400</v>
      </c>
      <c r="M288" s="120">
        <f t="shared" si="99"/>
        <v>35000</v>
      </c>
      <c r="N288" s="62">
        <f t="shared" si="99"/>
        <v>0</v>
      </c>
      <c r="O288" s="62">
        <f t="shared" si="99"/>
        <v>0</v>
      </c>
      <c r="P288" s="62">
        <f t="shared" si="99"/>
        <v>0</v>
      </c>
      <c r="Q288" s="62">
        <f t="shared" si="99"/>
        <v>0</v>
      </c>
      <c r="R288" s="62">
        <f t="shared" si="76"/>
        <v>1879400</v>
      </c>
      <c r="S288" s="62">
        <f t="shared" si="77"/>
        <v>35000</v>
      </c>
      <c r="T288" s="108">
        <f t="shared" si="78"/>
        <v>0</v>
      </c>
      <c r="U288" s="108">
        <f t="shared" si="79"/>
        <v>0</v>
      </c>
      <c r="V288" s="109">
        <f t="shared" si="80"/>
        <v>0</v>
      </c>
    </row>
    <row r="289" spans="3:22" s="7" customFormat="1" ht="56.25" customHeight="1">
      <c r="C289" s="11"/>
      <c r="D289" s="11"/>
      <c r="E289" s="11"/>
      <c r="F289" s="36" t="s">
        <v>98</v>
      </c>
      <c r="G289" s="66">
        <f t="shared" si="89"/>
        <v>0</v>
      </c>
      <c r="H289" s="66"/>
      <c r="I289" s="66"/>
      <c r="J289" s="106"/>
      <c r="K289" s="66"/>
      <c r="L289" s="66">
        <v>1879400</v>
      </c>
      <c r="M289" s="129">
        <v>35000</v>
      </c>
      <c r="N289" s="66"/>
      <c r="O289" s="66"/>
      <c r="P289" s="66"/>
      <c r="Q289" s="66"/>
      <c r="R289" s="62">
        <f t="shared" si="76"/>
        <v>1879400</v>
      </c>
      <c r="S289" s="62">
        <f t="shared" si="77"/>
        <v>35000</v>
      </c>
      <c r="T289" s="108">
        <f t="shared" si="78"/>
        <v>0</v>
      </c>
      <c r="U289" s="108">
        <f t="shared" si="79"/>
        <v>0</v>
      </c>
      <c r="V289" s="109">
        <f t="shared" si="80"/>
        <v>0</v>
      </c>
    </row>
    <row r="290" spans="3:22" s="6" customFormat="1" ht="63" customHeight="1">
      <c r="C290" s="26" t="s">
        <v>388</v>
      </c>
      <c r="D290" s="26" t="s">
        <v>389</v>
      </c>
      <c r="E290" s="26" t="s">
        <v>33</v>
      </c>
      <c r="F290" s="143" t="s">
        <v>390</v>
      </c>
      <c r="G290" s="62">
        <f t="shared" si="89"/>
        <v>0</v>
      </c>
      <c r="H290" s="62">
        <f>H291+H292</f>
        <v>0</v>
      </c>
      <c r="I290" s="62">
        <f>I291+I292</f>
        <v>0</v>
      </c>
      <c r="J290" s="106"/>
      <c r="K290" s="62">
        <f>K291+K292</f>
        <v>0</v>
      </c>
      <c r="L290" s="62">
        <f>L292</f>
        <v>3500900</v>
      </c>
      <c r="M290" s="120">
        <f>M292</f>
        <v>0</v>
      </c>
      <c r="N290" s="62">
        <f>N292</f>
        <v>0</v>
      </c>
      <c r="O290" s="62">
        <f>O292</f>
        <v>0</v>
      </c>
      <c r="P290" s="62">
        <f>P291+P292</f>
        <v>0</v>
      </c>
      <c r="Q290" s="62">
        <f>Q291+Q292</f>
        <v>0</v>
      </c>
      <c r="R290" s="62">
        <f t="shared" si="76"/>
        <v>3500900</v>
      </c>
      <c r="S290" s="62">
        <f t="shared" si="77"/>
        <v>0</v>
      </c>
      <c r="T290" s="108">
        <f t="shared" si="78"/>
        <v>0</v>
      </c>
      <c r="U290" s="108">
        <f t="shared" si="79"/>
        <v>0</v>
      </c>
      <c r="V290" s="109">
        <f t="shared" si="80"/>
        <v>0</v>
      </c>
    </row>
    <row r="291" spans="3:22" s="7" customFormat="1" ht="62.25" customHeight="1" hidden="1">
      <c r="C291" s="11"/>
      <c r="D291" s="11"/>
      <c r="E291" s="11"/>
      <c r="F291" s="146" t="s">
        <v>477</v>
      </c>
      <c r="G291" s="66">
        <f t="shared" si="89"/>
        <v>0</v>
      </c>
      <c r="H291" s="66"/>
      <c r="I291" s="66"/>
      <c r="J291" s="106"/>
      <c r="K291" s="66"/>
      <c r="L291" s="66">
        <f aca="true" t="shared" si="100" ref="L291:L305">N291+Q291</f>
        <v>0</v>
      </c>
      <c r="M291" s="129"/>
      <c r="N291" s="66"/>
      <c r="O291" s="66"/>
      <c r="P291" s="66"/>
      <c r="Q291" s="66"/>
      <c r="R291" s="62">
        <f t="shared" si="76"/>
        <v>0</v>
      </c>
      <c r="S291" s="62">
        <f t="shared" si="77"/>
        <v>0</v>
      </c>
      <c r="T291" s="108">
        <f t="shared" si="78"/>
        <v>0</v>
      </c>
      <c r="U291" s="108">
        <f t="shared" si="79"/>
        <v>0</v>
      </c>
      <c r="V291" s="109" t="e">
        <f t="shared" si="80"/>
        <v>#DIV/0!</v>
      </c>
    </row>
    <row r="292" spans="3:22" s="7" customFormat="1" ht="92.25" customHeight="1">
      <c r="C292" s="11"/>
      <c r="D292" s="11"/>
      <c r="E292" s="11"/>
      <c r="F292" s="146" t="s">
        <v>429</v>
      </c>
      <c r="G292" s="66">
        <f t="shared" si="89"/>
        <v>0</v>
      </c>
      <c r="H292" s="66"/>
      <c r="I292" s="66"/>
      <c r="J292" s="106"/>
      <c r="K292" s="66"/>
      <c r="L292" s="66">
        <v>3500900</v>
      </c>
      <c r="M292" s="129"/>
      <c r="N292" s="66"/>
      <c r="O292" s="66"/>
      <c r="P292" s="66"/>
      <c r="Q292" s="66"/>
      <c r="R292" s="62">
        <f t="shared" si="76"/>
        <v>3500900</v>
      </c>
      <c r="S292" s="62">
        <f t="shared" si="77"/>
        <v>0</v>
      </c>
      <c r="T292" s="108">
        <f t="shared" si="78"/>
        <v>0</v>
      </c>
      <c r="U292" s="108">
        <f t="shared" si="79"/>
        <v>0</v>
      </c>
      <c r="V292" s="109">
        <f t="shared" si="80"/>
        <v>0</v>
      </c>
    </row>
    <row r="293" spans="1:22" s="6" customFormat="1" ht="48.75" customHeight="1">
      <c r="A293" s="14">
        <v>6</v>
      </c>
      <c r="B293" s="6">
        <v>43</v>
      </c>
      <c r="C293" s="26" t="s">
        <v>373</v>
      </c>
      <c r="D293" s="26" t="s">
        <v>294</v>
      </c>
      <c r="E293" s="26" t="s">
        <v>33</v>
      </c>
      <c r="F293" s="31" t="s">
        <v>233</v>
      </c>
      <c r="G293" s="76">
        <f aca="true" t="shared" si="101" ref="G293:Q293">SUM(G294:G298)</f>
        <v>1943000</v>
      </c>
      <c r="H293" s="76">
        <f t="shared" si="101"/>
        <v>742734</v>
      </c>
      <c r="I293" s="76">
        <f t="shared" si="101"/>
        <v>330806</v>
      </c>
      <c r="J293" s="106">
        <f aca="true" t="shared" si="102" ref="J293:J301">I293/G293*100</f>
        <v>17.025527534740093</v>
      </c>
      <c r="K293" s="76">
        <f t="shared" si="101"/>
        <v>0</v>
      </c>
      <c r="L293" s="62">
        <f>L294+L296+L297</f>
        <v>183300</v>
      </c>
      <c r="M293" s="120">
        <f>M294+M296+M297</f>
        <v>0</v>
      </c>
      <c r="N293" s="62">
        <f>N294+N296+N297</f>
        <v>0</v>
      </c>
      <c r="O293" s="62">
        <f>O294+O296+O297</f>
        <v>0</v>
      </c>
      <c r="P293" s="76">
        <f t="shared" si="101"/>
        <v>0</v>
      </c>
      <c r="Q293" s="76">
        <f t="shared" si="101"/>
        <v>0</v>
      </c>
      <c r="R293" s="62">
        <f aca="true" t="shared" si="103" ref="R293:R308">G293+L293</f>
        <v>2126300</v>
      </c>
      <c r="S293" s="62">
        <f aca="true" t="shared" si="104" ref="S293:S308">H293+M293</f>
        <v>742734</v>
      </c>
      <c r="T293" s="108">
        <f aca="true" t="shared" si="105" ref="T293:T308">I293+N293</f>
        <v>330806</v>
      </c>
      <c r="U293" s="108">
        <f aca="true" t="shared" si="106" ref="U293:U308">O293</f>
        <v>0</v>
      </c>
      <c r="V293" s="109">
        <f aca="true" t="shared" si="107" ref="V293:V308">T293/R293*100</f>
        <v>15.557823449184028</v>
      </c>
    </row>
    <row r="294" spans="3:22" s="7" customFormat="1" ht="47.25">
      <c r="C294" s="11"/>
      <c r="D294" s="11"/>
      <c r="E294" s="11"/>
      <c r="F294" s="32" t="s">
        <v>96</v>
      </c>
      <c r="G294" s="66">
        <v>1898400</v>
      </c>
      <c r="H294" s="66">
        <f>359900+352600</f>
        <v>712500</v>
      </c>
      <c r="I294" s="66">
        <v>318784</v>
      </c>
      <c r="J294" s="106">
        <f t="shared" si="102"/>
        <v>16.792246101980616</v>
      </c>
      <c r="K294" s="66"/>
      <c r="L294" s="66">
        <v>183300</v>
      </c>
      <c r="M294" s="129"/>
      <c r="N294" s="67"/>
      <c r="O294" s="66"/>
      <c r="P294" s="66"/>
      <c r="Q294" s="66"/>
      <c r="R294" s="62">
        <f t="shared" si="103"/>
        <v>2081700</v>
      </c>
      <c r="S294" s="62">
        <f t="shared" si="104"/>
        <v>712500</v>
      </c>
      <c r="T294" s="108">
        <f t="shared" si="105"/>
        <v>318784</v>
      </c>
      <c r="U294" s="108">
        <f t="shared" si="106"/>
        <v>0</v>
      </c>
      <c r="V294" s="109">
        <f t="shared" si="107"/>
        <v>15.313637892107412</v>
      </c>
    </row>
    <row r="295" spans="3:22" s="7" customFormat="1" ht="47.25" hidden="1">
      <c r="C295" s="11"/>
      <c r="D295" s="11"/>
      <c r="E295" s="11"/>
      <c r="F295" s="32" t="s">
        <v>97</v>
      </c>
      <c r="G295" s="66">
        <f t="shared" si="89"/>
        <v>0</v>
      </c>
      <c r="H295" s="66"/>
      <c r="I295" s="66">
        <v>0</v>
      </c>
      <c r="J295" s="106" t="e">
        <f t="shared" si="102"/>
        <v>#DIV/0!</v>
      </c>
      <c r="K295" s="66"/>
      <c r="L295" s="66">
        <f t="shared" si="100"/>
        <v>0</v>
      </c>
      <c r="M295" s="129"/>
      <c r="N295" s="66"/>
      <c r="O295" s="66"/>
      <c r="P295" s="66"/>
      <c r="Q295" s="66"/>
      <c r="R295" s="62">
        <f t="shared" si="103"/>
        <v>0</v>
      </c>
      <c r="S295" s="62">
        <f t="shared" si="104"/>
        <v>0</v>
      </c>
      <c r="T295" s="108">
        <f t="shared" si="105"/>
        <v>0</v>
      </c>
      <c r="U295" s="108">
        <f t="shared" si="106"/>
        <v>0</v>
      </c>
      <c r="V295" s="109" t="e">
        <f t="shared" si="107"/>
        <v>#DIV/0!</v>
      </c>
    </row>
    <row r="296" spans="3:22" s="7" customFormat="1" ht="42.75" customHeight="1">
      <c r="C296" s="11"/>
      <c r="D296" s="11"/>
      <c r="E296" s="11"/>
      <c r="F296" s="32" t="s">
        <v>25</v>
      </c>
      <c r="G296" s="62">
        <v>42600</v>
      </c>
      <c r="H296" s="62">
        <v>28900</v>
      </c>
      <c r="I296" s="62">
        <v>12022</v>
      </c>
      <c r="J296" s="106">
        <f t="shared" si="102"/>
        <v>28.220657276995304</v>
      </c>
      <c r="K296" s="66"/>
      <c r="L296" s="66">
        <f t="shared" si="100"/>
        <v>0</v>
      </c>
      <c r="M296" s="129"/>
      <c r="N296" s="66"/>
      <c r="O296" s="66"/>
      <c r="P296" s="66"/>
      <c r="Q296" s="66"/>
      <c r="R296" s="62">
        <f t="shared" si="103"/>
        <v>42600</v>
      </c>
      <c r="S296" s="62">
        <f t="shared" si="104"/>
        <v>28900</v>
      </c>
      <c r="T296" s="108">
        <f t="shared" si="105"/>
        <v>12022</v>
      </c>
      <c r="U296" s="108">
        <f t="shared" si="106"/>
        <v>0</v>
      </c>
      <c r="V296" s="109">
        <f t="shared" si="107"/>
        <v>28.220657276995304</v>
      </c>
    </row>
    <row r="297" spans="3:22" s="7" customFormat="1" ht="60" customHeight="1">
      <c r="C297" s="11"/>
      <c r="D297" s="11"/>
      <c r="E297" s="11"/>
      <c r="F297" s="32" t="s">
        <v>391</v>
      </c>
      <c r="G297" s="62">
        <v>2000</v>
      </c>
      <c r="H297" s="62">
        <v>1334</v>
      </c>
      <c r="I297" s="66">
        <v>0</v>
      </c>
      <c r="J297" s="106">
        <f t="shared" si="102"/>
        <v>0</v>
      </c>
      <c r="K297" s="66"/>
      <c r="L297" s="66">
        <f t="shared" si="100"/>
        <v>0</v>
      </c>
      <c r="M297" s="129"/>
      <c r="N297" s="66"/>
      <c r="O297" s="66"/>
      <c r="P297" s="66"/>
      <c r="Q297" s="66"/>
      <c r="R297" s="62">
        <f t="shared" si="103"/>
        <v>2000</v>
      </c>
      <c r="S297" s="62">
        <f t="shared" si="104"/>
        <v>1334</v>
      </c>
      <c r="T297" s="108">
        <f t="shared" si="105"/>
        <v>0</v>
      </c>
      <c r="U297" s="108">
        <f t="shared" si="106"/>
        <v>0</v>
      </c>
      <c r="V297" s="109">
        <f t="shared" si="107"/>
        <v>0</v>
      </c>
    </row>
    <row r="298" spans="3:22" s="6" customFormat="1" ht="64.5" customHeight="1" hidden="1">
      <c r="C298" s="26"/>
      <c r="D298" s="26"/>
      <c r="E298" s="26"/>
      <c r="F298" s="32" t="s">
        <v>93</v>
      </c>
      <c r="G298" s="66">
        <f t="shared" si="89"/>
        <v>0</v>
      </c>
      <c r="H298" s="62"/>
      <c r="I298" s="62"/>
      <c r="J298" s="106" t="e">
        <f t="shared" si="102"/>
        <v>#DIV/0!</v>
      </c>
      <c r="K298" s="62"/>
      <c r="L298" s="62">
        <f t="shared" si="100"/>
        <v>0</v>
      </c>
      <c r="M298" s="120"/>
      <c r="N298" s="68"/>
      <c r="O298" s="62"/>
      <c r="P298" s="62"/>
      <c r="Q298" s="66"/>
      <c r="R298" s="62">
        <f t="shared" si="103"/>
        <v>0</v>
      </c>
      <c r="S298" s="62">
        <f t="shared" si="104"/>
        <v>0</v>
      </c>
      <c r="T298" s="108">
        <f t="shared" si="105"/>
        <v>0</v>
      </c>
      <c r="U298" s="108">
        <f t="shared" si="106"/>
        <v>0</v>
      </c>
      <c r="V298" s="109" t="e">
        <f t="shared" si="107"/>
        <v>#DIV/0!</v>
      </c>
    </row>
    <row r="299" spans="1:22" s="6" customFormat="1" ht="45.75" customHeight="1">
      <c r="A299" s="14"/>
      <c r="C299" s="26" t="s">
        <v>374</v>
      </c>
      <c r="D299" s="26" t="s">
        <v>296</v>
      </c>
      <c r="E299" s="26" t="s">
        <v>71</v>
      </c>
      <c r="F299" s="35" t="s">
        <v>295</v>
      </c>
      <c r="G299" s="62">
        <f>SUM(G300:G301)</f>
        <v>2975000</v>
      </c>
      <c r="H299" s="62">
        <f>SUM(H300:H301)</f>
        <v>2275000</v>
      </c>
      <c r="I299" s="62">
        <f aca="true" t="shared" si="108" ref="I299:Q299">SUM(I300:I301)</f>
        <v>1298333</v>
      </c>
      <c r="J299" s="106">
        <f t="shared" si="102"/>
        <v>43.64144537815126</v>
      </c>
      <c r="K299" s="62">
        <f t="shared" si="108"/>
        <v>0</v>
      </c>
      <c r="L299" s="62">
        <f>L300</f>
        <v>5500000</v>
      </c>
      <c r="M299" s="120">
        <f>M300</f>
        <v>0</v>
      </c>
      <c r="N299" s="62">
        <f>N300</f>
        <v>0</v>
      </c>
      <c r="O299" s="62">
        <f>O300</f>
        <v>0</v>
      </c>
      <c r="P299" s="62">
        <f t="shared" si="108"/>
        <v>0</v>
      </c>
      <c r="Q299" s="62">
        <f t="shared" si="108"/>
        <v>0</v>
      </c>
      <c r="R299" s="62">
        <f t="shared" si="103"/>
        <v>8475000</v>
      </c>
      <c r="S299" s="62">
        <f t="shared" si="104"/>
        <v>2275000</v>
      </c>
      <c r="T299" s="108">
        <f t="shared" si="105"/>
        <v>1298333</v>
      </c>
      <c r="U299" s="108">
        <f t="shared" si="106"/>
        <v>0</v>
      </c>
      <c r="V299" s="109">
        <f t="shared" si="107"/>
        <v>15.319563421828908</v>
      </c>
    </row>
    <row r="300" spans="1:22" s="7" customFormat="1" ht="45.75" customHeight="1">
      <c r="A300" s="30"/>
      <c r="C300" s="11"/>
      <c r="D300" s="11"/>
      <c r="E300" s="11"/>
      <c r="F300" s="36" t="s">
        <v>412</v>
      </c>
      <c r="G300" s="62">
        <v>2975000</v>
      </c>
      <c r="H300" s="62">
        <v>2275000</v>
      </c>
      <c r="I300" s="66">
        <v>1298333</v>
      </c>
      <c r="J300" s="106">
        <f t="shared" si="102"/>
        <v>43.64144537815126</v>
      </c>
      <c r="K300" s="66"/>
      <c r="L300" s="66">
        <v>5500000</v>
      </c>
      <c r="M300" s="129"/>
      <c r="N300" s="66"/>
      <c r="O300" s="66"/>
      <c r="P300" s="66"/>
      <c r="Q300" s="66"/>
      <c r="R300" s="62">
        <f t="shared" si="103"/>
        <v>8475000</v>
      </c>
      <c r="S300" s="62">
        <f t="shared" si="104"/>
        <v>2275000</v>
      </c>
      <c r="T300" s="108">
        <f t="shared" si="105"/>
        <v>1298333</v>
      </c>
      <c r="U300" s="108">
        <f t="shared" si="106"/>
        <v>0</v>
      </c>
      <c r="V300" s="109">
        <f t="shared" si="107"/>
        <v>15.319563421828908</v>
      </c>
    </row>
    <row r="301" spans="1:22" s="7" customFormat="1" ht="54.75" customHeight="1" hidden="1">
      <c r="A301" s="30"/>
      <c r="C301" s="11"/>
      <c r="D301" s="11"/>
      <c r="E301" s="11"/>
      <c r="F301" s="36" t="s">
        <v>18</v>
      </c>
      <c r="G301" s="66">
        <f t="shared" si="89"/>
        <v>0</v>
      </c>
      <c r="H301" s="66"/>
      <c r="I301" s="66"/>
      <c r="J301" s="106" t="e">
        <f t="shared" si="102"/>
        <v>#DIV/0!</v>
      </c>
      <c r="K301" s="66"/>
      <c r="L301" s="66">
        <f t="shared" si="100"/>
        <v>0</v>
      </c>
      <c r="M301" s="129"/>
      <c r="N301" s="66"/>
      <c r="O301" s="66"/>
      <c r="P301" s="66"/>
      <c r="Q301" s="66"/>
      <c r="R301" s="62">
        <f t="shared" si="103"/>
        <v>0</v>
      </c>
      <c r="S301" s="62">
        <f t="shared" si="104"/>
        <v>0</v>
      </c>
      <c r="T301" s="108">
        <f t="shared" si="105"/>
        <v>0</v>
      </c>
      <c r="U301" s="108">
        <f t="shared" si="106"/>
        <v>0</v>
      </c>
      <c r="V301" s="109" t="e">
        <f t="shared" si="107"/>
        <v>#DIV/0!</v>
      </c>
    </row>
    <row r="302" spans="3:22" s="6" customFormat="1" ht="101.25" customHeight="1">
      <c r="C302" s="26" t="s">
        <v>430</v>
      </c>
      <c r="D302" s="26" t="s">
        <v>289</v>
      </c>
      <c r="E302" s="26" t="s">
        <v>33</v>
      </c>
      <c r="F302" s="34" t="s">
        <v>290</v>
      </c>
      <c r="G302" s="62">
        <f t="shared" si="89"/>
        <v>0</v>
      </c>
      <c r="H302" s="62">
        <f>H303+H304</f>
        <v>0</v>
      </c>
      <c r="I302" s="62">
        <f>I303+I304</f>
        <v>0</v>
      </c>
      <c r="J302" s="106"/>
      <c r="K302" s="62">
        <f>K303+K304</f>
        <v>0</v>
      </c>
      <c r="L302" s="62">
        <f>L303</f>
        <v>10700</v>
      </c>
      <c r="M302" s="120">
        <f>M303</f>
        <v>0</v>
      </c>
      <c r="N302" s="62">
        <f>N303</f>
        <v>0</v>
      </c>
      <c r="O302" s="62">
        <f>O303</f>
        <v>0</v>
      </c>
      <c r="P302" s="62">
        <f>P303+P304</f>
        <v>0</v>
      </c>
      <c r="Q302" s="62">
        <f>Q303+Q304</f>
        <v>0</v>
      </c>
      <c r="R302" s="62">
        <f t="shared" si="103"/>
        <v>10700</v>
      </c>
      <c r="S302" s="62">
        <f t="shared" si="104"/>
        <v>0</v>
      </c>
      <c r="T302" s="108">
        <f t="shared" si="105"/>
        <v>0</v>
      </c>
      <c r="U302" s="108">
        <f t="shared" si="106"/>
        <v>0</v>
      </c>
      <c r="V302" s="109">
        <f t="shared" si="107"/>
        <v>0</v>
      </c>
    </row>
    <row r="303" spans="3:22" s="7" customFormat="1" ht="54" customHeight="1">
      <c r="C303" s="11"/>
      <c r="D303" s="11"/>
      <c r="E303" s="11"/>
      <c r="F303" s="28" t="s">
        <v>91</v>
      </c>
      <c r="G303" s="66">
        <f t="shared" si="89"/>
        <v>0</v>
      </c>
      <c r="H303" s="66"/>
      <c r="I303" s="66"/>
      <c r="J303" s="106"/>
      <c r="K303" s="66"/>
      <c r="L303" s="66">
        <v>10700</v>
      </c>
      <c r="M303" s="129"/>
      <c r="N303" s="66"/>
      <c r="O303" s="66"/>
      <c r="P303" s="66"/>
      <c r="Q303" s="66"/>
      <c r="R303" s="62">
        <f t="shared" si="103"/>
        <v>10700</v>
      </c>
      <c r="S303" s="62">
        <f t="shared" si="104"/>
        <v>0</v>
      </c>
      <c r="T303" s="108">
        <f t="shared" si="105"/>
        <v>0</v>
      </c>
      <c r="U303" s="108">
        <f t="shared" si="106"/>
        <v>0</v>
      </c>
      <c r="V303" s="109">
        <f t="shared" si="107"/>
        <v>0</v>
      </c>
    </row>
    <row r="304" spans="3:22" s="6" customFormat="1" ht="43.5" customHeight="1" hidden="1">
      <c r="C304" s="11"/>
      <c r="D304" s="11"/>
      <c r="E304" s="11"/>
      <c r="F304" s="28" t="s">
        <v>95</v>
      </c>
      <c r="G304" s="66">
        <f t="shared" si="89"/>
        <v>0</v>
      </c>
      <c r="H304" s="62"/>
      <c r="I304" s="62"/>
      <c r="J304" s="106" t="e">
        <f aca="true" t="shared" si="109" ref="J304:J309">I304/G304*100</f>
        <v>#DIV/0!</v>
      </c>
      <c r="K304" s="62"/>
      <c r="L304" s="66">
        <f t="shared" si="100"/>
        <v>0</v>
      </c>
      <c r="M304" s="129"/>
      <c r="N304" s="62"/>
      <c r="O304" s="62"/>
      <c r="P304" s="62"/>
      <c r="Q304" s="62"/>
      <c r="R304" s="62">
        <f t="shared" si="103"/>
        <v>0</v>
      </c>
      <c r="S304" s="62">
        <f t="shared" si="104"/>
        <v>0</v>
      </c>
      <c r="T304" s="108">
        <f t="shared" si="105"/>
        <v>0</v>
      </c>
      <c r="U304" s="108">
        <f t="shared" si="106"/>
        <v>0</v>
      </c>
      <c r="V304" s="109" t="e">
        <f t="shared" si="107"/>
        <v>#DIV/0!</v>
      </c>
    </row>
    <row r="305" spans="3:22" s="6" customFormat="1" ht="31.5" customHeight="1">
      <c r="C305" s="26" t="s">
        <v>310</v>
      </c>
      <c r="D305" s="26" t="s">
        <v>297</v>
      </c>
      <c r="E305" s="26" t="s">
        <v>33</v>
      </c>
      <c r="F305" s="34" t="s">
        <v>298</v>
      </c>
      <c r="G305" s="62">
        <f>G306</f>
        <v>20741281.21</v>
      </c>
      <c r="H305" s="62">
        <f>H306</f>
        <v>15915425</v>
      </c>
      <c r="I305" s="62">
        <f aca="true" t="shared" si="110" ref="I305:Q305">I306</f>
        <v>9111770</v>
      </c>
      <c r="J305" s="106">
        <f t="shared" si="109"/>
        <v>43.93060345571584</v>
      </c>
      <c r="K305" s="62">
        <f t="shared" si="110"/>
        <v>0</v>
      </c>
      <c r="L305" s="62">
        <f t="shared" si="100"/>
        <v>0</v>
      </c>
      <c r="M305" s="120">
        <f t="shared" si="110"/>
        <v>0</v>
      </c>
      <c r="N305" s="62">
        <f t="shared" si="110"/>
        <v>0</v>
      </c>
      <c r="O305" s="62">
        <f t="shared" si="110"/>
        <v>0</v>
      </c>
      <c r="P305" s="62">
        <f t="shared" si="110"/>
        <v>0</v>
      </c>
      <c r="Q305" s="62">
        <f t="shared" si="110"/>
        <v>0</v>
      </c>
      <c r="R305" s="62">
        <f t="shared" si="103"/>
        <v>20741281.21</v>
      </c>
      <c r="S305" s="62">
        <f t="shared" si="104"/>
        <v>15915425</v>
      </c>
      <c r="T305" s="108">
        <f t="shared" si="105"/>
        <v>9111770</v>
      </c>
      <c r="U305" s="108">
        <f t="shared" si="106"/>
        <v>0</v>
      </c>
      <c r="V305" s="109">
        <f t="shared" si="107"/>
        <v>43.93060345571584</v>
      </c>
    </row>
    <row r="306" spans="3:22" s="7" customFormat="1" ht="63.75" customHeight="1">
      <c r="C306" s="11"/>
      <c r="D306" s="11"/>
      <c r="E306" s="11"/>
      <c r="F306" s="28" t="s">
        <v>91</v>
      </c>
      <c r="G306" s="62">
        <v>20741281.21</v>
      </c>
      <c r="H306" s="62">
        <v>15915425</v>
      </c>
      <c r="I306" s="62">
        <v>9111770</v>
      </c>
      <c r="J306" s="106">
        <f t="shared" si="109"/>
        <v>43.93060345571584</v>
      </c>
      <c r="K306" s="66"/>
      <c r="L306" s="66"/>
      <c r="M306" s="129"/>
      <c r="N306" s="66"/>
      <c r="O306" s="66"/>
      <c r="P306" s="66"/>
      <c r="Q306" s="66"/>
      <c r="R306" s="62">
        <f t="shared" si="103"/>
        <v>20741281.21</v>
      </c>
      <c r="S306" s="62">
        <f t="shared" si="104"/>
        <v>15915425</v>
      </c>
      <c r="T306" s="108">
        <f t="shared" si="105"/>
        <v>9111770</v>
      </c>
      <c r="U306" s="108">
        <f t="shared" si="106"/>
        <v>0</v>
      </c>
      <c r="V306" s="109">
        <f t="shared" si="107"/>
        <v>43.93060345571584</v>
      </c>
    </row>
    <row r="307" spans="3:22" s="6" customFormat="1" ht="39" customHeight="1" hidden="1">
      <c r="C307" s="26" t="s">
        <v>358</v>
      </c>
      <c r="D307" s="26" t="s">
        <v>333</v>
      </c>
      <c r="E307" s="26" t="s">
        <v>334</v>
      </c>
      <c r="F307" s="31" t="s">
        <v>359</v>
      </c>
      <c r="G307" s="66">
        <f t="shared" si="89"/>
        <v>0</v>
      </c>
      <c r="H307" s="62">
        <f aca="true" t="shared" si="111" ref="H307:M307">SUM(H308)</f>
        <v>0</v>
      </c>
      <c r="I307" s="62">
        <f t="shared" si="111"/>
        <v>0</v>
      </c>
      <c r="J307" s="106" t="e">
        <f t="shared" si="109"/>
        <v>#DIV/0!</v>
      </c>
      <c r="K307" s="62">
        <f t="shared" si="111"/>
        <v>0</v>
      </c>
      <c r="L307" s="62">
        <f t="shared" si="111"/>
        <v>0</v>
      </c>
      <c r="M307" s="120">
        <f t="shared" si="111"/>
        <v>0</v>
      </c>
      <c r="N307" s="62">
        <f>SUM(N308)</f>
        <v>0</v>
      </c>
      <c r="O307" s="62">
        <f>SUM(O308)</f>
        <v>0</v>
      </c>
      <c r="P307" s="62">
        <f>SUM(P308)</f>
        <v>0</v>
      </c>
      <c r="Q307" s="62">
        <f>SUM(Q308)</f>
        <v>0</v>
      </c>
      <c r="R307" s="62">
        <f t="shared" si="103"/>
        <v>0</v>
      </c>
      <c r="S307" s="62">
        <f t="shared" si="104"/>
        <v>0</v>
      </c>
      <c r="T307" s="108">
        <f t="shared" si="105"/>
        <v>0</v>
      </c>
      <c r="U307" s="108">
        <f t="shared" si="106"/>
        <v>0</v>
      </c>
      <c r="V307" s="109" t="e">
        <f t="shared" si="107"/>
        <v>#DIV/0!</v>
      </c>
    </row>
    <row r="308" spans="3:22" s="7" customFormat="1" ht="54" customHeight="1" hidden="1">
      <c r="C308" s="11"/>
      <c r="D308" s="11"/>
      <c r="E308" s="11"/>
      <c r="F308" s="32" t="s">
        <v>96</v>
      </c>
      <c r="G308" s="66">
        <f t="shared" si="89"/>
        <v>0</v>
      </c>
      <c r="H308" s="66"/>
      <c r="I308" s="66"/>
      <c r="J308" s="106" t="e">
        <f t="shared" si="109"/>
        <v>#DIV/0!</v>
      </c>
      <c r="K308" s="66"/>
      <c r="L308" s="66">
        <f>N308+Q308</f>
        <v>0</v>
      </c>
      <c r="M308" s="129"/>
      <c r="N308" s="66"/>
      <c r="O308" s="66"/>
      <c r="P308" s="66"/>
      <c r="Q308" s="66"/>
      <c r="R308" s="62">
        <f t="shared" si="103"/>
        <v>0</v>
      </c>
      <c r="S308" s="62">
        <f t="shared" si="104"/>
        <v>0</v>
      </c>
      <c r="T308" s="108">
        <f t="shared" si="105"/>
        <v>0</v>
      </c>
      <c r="U308" s="108">
        <f t="shared" si="106"/>
        <v>0</v>
      </c>
      <c r="V308" s="109" t="e">
        <f t="shared" si="107"/>
        <v>#DIV/0!</v>
      </c>
    </row>
    <row r="309" spans="3:22" s="14" customFormat="1" ht="35.25" customHeight="1">
      <c r="C309" s="21"/>
      <c r="D309" s="21"/>
      <c r="E309" s="21"/>
      <c r="F309" s="23" t="s">
        <v>5</v>
      </c>
      <c r="G309" s="63">
        <f>G228+G229+G237+G276+G281+G284+G288+G290+G286+G293+G299+G302+G305+G307+G234</f>
        <v>51044431.21</v>
      </c>
      <c r="H309" s="63">
        <f aca="true" t="shared" si="112" ref="H309:U309">H228+H229+H237+H276+H281+H284+H288+H290+H286+H293+H299+H302+H305+H307+H234</f>
        <v>34982003</v>
      </c>
      <c r="I309" s="63">
        <f t="shared" si="112"/>
        <v>23317524</v>
      </c>
      <c r="J309" s="107">
        <f t="shared" si="109"/>
        <v>45.68083813897395</v>
      </c>
      <c r="K309" s="63">
        <f t="shared" si="112"/>
        <v>0</v>
      </c>
      <c r="L309" s="63">
        <f>L228+L229+L237+L276+L281+L284+L288+L290+L286+L293+L299+L302+L305+L307+L234</f>
        <v>55122860</v>
      </c>
      <c r="M309" s="130">
        <f t="shared" si="112"/>
        <v>33526342</v>
      </c>
      <c r="N309" s="63">
        <f t="shared" si="112"/>
        <v>16128730</v>
      </c>
      <c r="O309" s="63">
        <f t="shared" si="112"/>
        <v>16128730</v>
      </c>
      <c r="P309" s="107">
        <f>N309/L309*100</f>
        <v>29.259603003182345</v>
      </c>
      <c r="Q309" s="63">
        <f t="shared" si="112"/>
        <v>30517400</v>
      </c>
      <c r="R309" s="63">
        <f t="shared" si="112"/>
        <v>106167291.21000001</v>
      </c>
      <c r="S309" s="63">
        <f t="shared" si="112"/>
        <v>68508345</v>
      </c>
      <c r="T309" s="63">
        <f t="shared" si="112"/>
        <v>39446254</v>
      </c>
      <c r="U309" s="63">
        <f t="shared" si="112"/>
        <v>16128730</v>
      </c>
      <c r="V309" s="107">
        <f>T309/R309*100</f>
        <v>37.154808746108905</v>
      </c>
    </row>
    <row r="310" spans="3:21" s="14" customFormat="1" ht="52.5" customHeight="1">
      <c r="C310" s="56">
        <v>2800000</v>
      </c>
      <c r="D310" s="21"/>
      <c r="E310" s="21"/>
      <c r="F310" s="33" t="s">
        <v>491</v>
      </c>
      <c r="G310" s="63"/>
      <c r="H310" s="63"/>
      <c r="I310" s="63"/>
      <c r="J310" s="63"/>
      <c r="K310" s="63"/>
      <c r="L310" s="63"/>
      <c r="M310" s="130"/>
      <c r="N310" s="63"/>
      <c r="O310" s="63"/>
      <c r="P310" s="107"/>
      <c r="Q310" s="63"/>
      <c r="R310" s="63"/>
      <c r="S310" s="24"/>
      <c r="T310" s="25"/>
      <c r="U310" s="25"/>
    </row>
    <row r="311" spans="3:21" s="30" customFormat="1" ht="48.75" customHeight="1">
      <c r="C311" s="60">
        <v>2810000</v>
      </c>
      <c r="D311" s="22"/>
      <c r="E311" s="22"/>
      <c r="F311" s="59" t="s">
        <v>491</v>
      </c>
      <c r="G311" s="69"/>
      <c r="H311" s="69"/>
      <c r="I311" s="69"/>
      <c r="J311" s="69"/>
      <c r="K311" s="69"/>
      <c r="L311" s="69"/>
      <c r="M311" s="133"/>
      <c r="N311" s="69"/>
      <c r="O311" s="69"/>
      <c r="P311" s="107"/>
      <c r="Q311" s="69"/>
      <c r="R311" s="69"/>
      <c r="S311" s="44"/>
      <c r="T311" s="61"/>
      <c r="U311" s="61"/>
    </row>
    <row r="312" spans="1:22" s="6" customFormat="1" ht="63" customHeight="1">
      <c r="A312" s="6">
        <v>8</v>
      </c>
      <c r="B312" s="6">
        <v>57</v>
      </c>
      <c r="C312" s="26" t="s">
        <v>119</v>
      </c>
      <c r="D312" s="26" t="s">
        <v>35</v>
      </c>
      <c r="E312" s="26" t="s">
        <v>32</v>
      </c>
      <c r="F312" s="34" t="s">
        <v>115</v>
      </c>
      <c r="G312" s="62">
        <v>1895000</v>
      </c>
      <c r="H312" s="62">
        <v>923135</v>
      </c>
      <c r="I312" s="62">
        <v>818301</v>
      </c>
      <c r="J312" s="106">
        <f>I312/G312*100</f>
        <v>43.182110817941954</v>
      </c>
      <c r="K312" s="62"/>
      <c r="L312" s="62">
        <f aca="true" t="shared" si="113" ref="L312:L317">N312+Q312</f>
        <v>0</v>
      </c>
      <c r="M312" s="120"/>
      <c r="N312" s="62"/>
      <c r="O312" s="62"/>
      <c r="P312" s="107"/>
      <c r="Q312" s="62"/>
      <c r="R312" s="62">
        <f>G312+L312</f>
        <v>1895000</v>
      </c>
      <c r="S312" s="62">
        <f>H312+M312</f>
        <v>923135</v>
      </c>
      <c r="T312" s="108">
        <f>I312+N312</f>
        <v>818301</v>
      </c>
      <c r="U312" s="108">
        <f>O312</f>
        <v>0</v>
      </c>
      <c r="V312" s="109">
        <f>T312/R312*100</f>
        <v>43.182110817941954</v>
      </c>
    </row>
    <row r="313" spans="3:22" s="14" customFormat="1" ht="33.75" customHeight="1" hidden="1">
      <c r="C313" s="21" t="s">
        <v>239</v>
      </c>
      <c r="D313" s="21" t="s">
        <v>235</v>
      </c>
      <c r="E313" s="21"/>
      <c r="F313" s="23" t="s">
        <v>236</v>
      </c>
      <c r="G313" s="63">
        <f aca="true" t="shared" si="114" ref="G313:G323">H313+K313</f>
        <v>0</v>
      </c>
      <c r="H313" s="63">
        <f aca="true" t="shared" si="115" ref="H313:K314">H314</f>
        <v>0</v>
      </c>
      <c r="I313" s="63">
        <f t="shared" si="115"/>
        <v>0</v>
      </c>
      <c r="J313" s="106" t="e">
        <f aca="true" t="shared" si="116" ref="J313:J324">I313/G313*100</f>
        <v>#DIV/0!</v>
      </c>
      <c r="K313" s="63">
        <f t="shared" si="115"/>
        <v>0</v>
      </c>
      <c r="L313" s="63">
        <f t="shared" si="113"/>
        <v>0</v>
      </c>
      <c r="M313" s="130">
        <f aca="true" t="shared" si="117" ref="M313:Q314">M314</f>
        <v>0</v>
      </c>
      <c r="N313" s="63">
        <f t="shared" si="117"/>
        <v>0</v>
      </c>
      <c r="O313" s="63">
        <f t="shared" si="117"/>
        <v>0</v>
      </c>
      <c r="P313" s="107"/>
      <c r="Q313" s="63">
        <f t="shared" si="117"/>
        <v>0</v>
      </c>
      <c r="R313" s="62">
        <f aca="true" t="shared" si="118" ref="R313:R323">G313+L313</f>
        <v>0</v>
      </c>
      <c r="S313" s="62">
        <f aca="true" t="shared" si="119" ref="S313:S323">H313+M313</f>
        <v>0</v>
      </c>
      <c r="T313" s="108">
        <f aca="true" t="shared" si="120" ref="T313:T323">I313+N313</f>
        <v>0</v>
      </c>
      <c r="U313" s="108">
        <f aca="true" t="shared" si="121" ref="U313:U323">O313</f>
        <v>0</v>
      </c>
      <c r="V313" s="109" t="e">
        <f aca="true" t="shared" si="122" ref="V313:V323">T313/R313*100</f>
        <v>#DIV/0!</v>
      </c>
    </row>
    <row r="314" spans="3:22" s="6" customFormat="1" ht="35.25" customHeight="1" hidden="1">
      <c r="C314" s="26" t="s">
        <v>241</v>
      </c>
      <c r="D314" s="26" t="s">
        <v>68</v>
      </c>
      <c r="E314" s="26" t="s">
        <v>69</v>
      </c>
      <c r="F314" s="34" t="s">
        <v>220</v>
      </c>
      <c r="G314" s="62">
        <f t="shared" si="114"/>
        <v>0</v>
      </c>
      <c r="H314" s="62">
        <f t="shared" si="115"/>
        <v>0</v>
      </c>
      <c r="I314" s="62">
        <f t="shared" si="115"/>
        <v>0</v>
      </c>
      <c r="J314" s="106" t="e">
        <f t="shared" si="116"/>
        <v>#DIV/0!</v>
      </c>
      <c r="K314" s="62">
        <f t="shared" si="115"/>
        <v>0</v>
      </c>
      <c r="L314" s="62">
        <f t="shared" si="113"/>
        <v>0</v>
      </c>
      <c r="M314" s="120"/>
      <c r="N314" s="62">
        <f t="shared" si="117"/>
        <v>0</v>
      </c>
      <c r="O314" s="62">
        <f t="shared" si="117"/>
        <v>0</v>
      </c>
      <c r="P314" s="107"/>
      <c r="Q314" s="62">
        <f t="shared" si="117"/>
        <v>0</v>
      </c>
      <c r="R314" s="62">
        <f t="shared" si="118"/>
        <v>0</v>
      </c>
      <c r="S314" s="62">
        <f t="shared" si="119"/>
        <v>0</v>
      </c>
      <c r="T314" s="108">
        <f t="shared" si="120"/>
        <v>0</v>
      </c>
      <c r="U314" s="108">
        <f t="shared" si="121"/>
        <v>0</v>
      </c>
      <c r="V314" s="109" t="e">
        <f t="shared" si="122"/>
        <v>#DIV/0!</v>
      </c>
    </row>
    <row r="315" spans="3:22" s="7" customFormat="1" ht="68.25" customHeight="1" hidden="1">
      <c r="C315" s="11"/>
      <c r="D315" s="11"/>
      <c r="E315" s="11"/>
      <c r="F315" s="28" t="s">
        <v>240</v>
      </c>
      <c r="G315" s="66">
        <f t="shared" si="114"/>
        <v>0</v>
      </c>
      <c r="H315" s="66"/>
      <c r="I315" s="65"/>
      <c r="J315" s="106" t="e">
        <f t="shared" si="116"/>
        <v>#DIV/0!</v>
      </c>
      <c r="K315" s="65"/>
      <c r="L315" s="66">
        <f t="shared" si="113"/>
        <v>0</v>
      </c>
      <c r="M315" s="129"/>
      <c r="N315" s="65"/>
      <c r="O315" s="65"/>
      <c r="P315" s="107"/>
      <c r="Q315" s="65"/>
      <c r="R315" s="62">
        <f t="shared" si="118"/>
        <v>0</v>
      </c>
      <c r="S315" s="62">
        <f t="shared" si="119"/>
        <v>0</v>
      </c>
      <c r="T315" s="108">
        <f t="shared" si="120"/>
        <v>0</v>
      </c>
      <c r="U315" s="108">
        <f t="shared" si="121"/>
        <v>0</v>
      </c>
      <c r="V315" s="109" t="e">
        <f t="shared" si="122"/>
        <v>#DIV/0!</v>
      </c>
    </row>
    <row r="316" spans="3:22" s="6" customFormat="1" ht="38.25" customHeight="1">
      <c r="C316" s="26" t="s">
        <v>242</v>
      </c>
      <c r="D316" s="26" t="s">
        <v>243</v>
      </c>
      <c r="E316" s="26" t="s">
        <v>89</v>
      </c>
      <c r="F316" s="34" t="s">
        <v>244</v>
      </c>
      <c r="G316" s="62">
        <f>G317</f>
        <v>350000</v>
      </c>
      <c r="H316" s="62">
        <f>H317</f>
        <v>350000</v>
      </c>
      <c r="I316" s="62">
        <f>I317</f>
        <v>0</v>
      </c>
      <c r="J316" s="106">
        <f t="shared" si="116"/>
        <v>0</v>
      </c>
      <c r="K316" s="62">
        <f>K317</f>
        <v>0</v>
      </c>
      <c r="L316" s="62">
        <f t="shared" si="113"/>
        <v>0</v>
      </c>
      <c r="M316" s="120">
        <f>M317</f>
        <v>0</v>
      </c>
      <c r="N316" s="62">
        <f>N317</f>
        <v>0</v>
      </c>
      <c r="O316" s="62">
        <f>O317</f>
        <v>0</v>
      </c>
      <c r="P316" s="107"/>
      <c r="Q316" s="62">
        <f>Q317</f>
        <v>0</v>
      </c>
      <c r="R316" s="62">
        <f t="shared" si="118"/>
        <v>350000</v>
      </c>
      <c r="S316" s="62">
        <f t="shared" si="119"/>
        <v>350000</v>
      </c>
      <c r="T316" s="108">
        <f t="shared" si="120"/>
        <v>0</v>
      </c>
      <c r="U316" s="108">
        <f t="shared" si="121"/>
        <v>0</v>
      </c>
      <c r="V316" s="109">
        <f t="shared" si="122"/>
        <v>0</v>
      </c>
    </row>
    <row r="317" spans="3:22" s="7" customFormat="1" ht="42" customHeight="1">
      <c r="C317" s="11"/>
      <c r="D317" s="11"/>
      <c r="E317" s="11"/>
      <c r="F317" s="28" t="s">
        <v>245</v>
      </c>
      <c r="G317" s="62">
        <v>350000</v>
      </c>
      <c r="H317" s="62">
        <v>350000</v>
      </c>
      <c r="I317" s="65"/>
      <c r="J317" s="106">
        <f t="shared" si="116"/>
        <v>0</v>
      </c>
      <c r="K317" s="65"/>
      <c r="L317" s="66">
        <f t="shared" si="113"/>
        <v>0</v>
      </c>
      <c r="M317" s="129"/>
      <c r="N317" s="65"/>
      <c r="O317" s="65"/>
      <c r="P317" s="107"/>
      <c r="Q317" s="65"/>
      <c r="R317" s="62">
        <f t="shared" si="118"/>
        <v>350000</v>
      </c>
      <c r="S317" s="62">
        <f t="shared" si="119"/>
        <v>350000</v>
      </c>
      <c r="T317" s="108">
        <f t="shared" si="120"/>
        <v>0</v>
      </c>
      <c r="U317" s="108">
        <f t="shared" si="121"/>
        <v>0</v>
      </c>
      <c r="V317" s="109">
        <f t="shared" si="122"/>
        <v>0</v>
      </c>
    </row>
    <row r="318" spans="3:22" s="6" customFormat="1" ht="47.25" customHeight="1">
      <c r="C318" s="26" t="s">
        <v>360</v>
      </c>
      <c r="D318" s="26" t="s">
        <v>294</v>
      </c>
      <c r="E318" s="26" t="s">
        <v>33</v>
      </c>
      <c r="F318" s="34" t="s">
        <v>233</v>
      </c>
      <c r="G318" s="62">
        <f>G319</f>
        <v>36000</v>
      </c>
      <c r="H318" s="62">
        <f>H319</f>
        <v>36000</v>
      </c>
      <c r="I318" s="62">
        <f>I319</f>
        <v>0</v>
      </c>
      <c r="J318" s="106">
        <f t="shared" si="116"/>
        <v>0</v>
      </c>
      <c r="K318" s="62">
        <f>K319</f>
        <v>0</v>
      </c>
      <c r="L318" s="62">
        <f>L319</f>
        <v>264000</v>
      </c>
      <c r="M318" s="120">
        <f>M319</f>
        <v>264000</v>
      </c>
      <c r="N318" s="62">
        <f>N319</f>
        <v>15245</v>
      </c>
      <c r="O318" s="62">
        <f>O319</f>
        <v>0</v>
      </c>
      <c r="P318" s="107"/>
      <c r="Q318" s="62">
        <f>Q319</f>
        <v>0</v>
      </c>
      <c r="R318" s="62">
        <f t="shared" si="118"/>
        <v>300000</v>
      </c>
      <c r="S318" s="62">
        <f t="shared" si="119"/>
        <v>300000</v>
      </c>
      <c r="T318" s="108">
        <f t="shared" si="120"/>
        <v>15245</v>
      </c>
      <c r="U318" s="108">
        <f t="shared" si="121"/>
        <v>0</v>
      </c>
      <c r="V318" s="109">
        <f t="shared" si="122"/>
        <v>5.081666666666667</v>
      </c>
    </row>
    <row r="319" spans="3:22" s="7" customFormat="1" ht="31.5">
      <c r="C319" s="11"/>
      <c r="D319" s="11"/>
      <c r="E319" s="11"/>
      <c r="F319" s="28" t="s">
        <v>245</v>
      </c>
      <c r="G319" s="62">
        <v>36000</v>
      </c>
      <c r="H319" s="62">
        <v>36000</v>
      </c>
      <c r="I319" s="65"/>
      <c r="J319" s="106">
        <f t="shared" si="116"/>
        <v>0</v>
      </c>
      <c r="K319" s="65"/>
      <c r="L319" s="62">
        <v>264000</v>
      </c>
      <c r="M319" s="120">
        <v>264000</v>
      </c>
      <c r="N319" s="64">
        <v>15245</v>
      </c>
      <c r="O319" s="65"/>
      <c r="P319" s="65"/>
      <c r="Q319" s="64"/>
      <c r="R319" s="62">
        <f t="shared" si="118"/>
        <v>300000</v>
      </c>
      <c r="S319" s="62">
        <f t="shared" si="119"/>
        <v>300000</v>
      </c>
      <c r="T319" s="108">
        <f t="shared" si="120"/>
        <v>15245</v>
      </c>
      <c r="U319" s="108">
        <f t="shared" si="121"/>
        <v>0</v>
      </c>
      <c r="V319" s="109">
        <f t="shared" si="122"/>
        <v>5.081666666666667</v>
      </c>
    </row>
    <row r="320" spans="3:22" s="6" customFormat="1" ht="105.75" customHeight="1">
      <c r="C320" s="20" t="s">
        <v>413</v>
      </c>
      <c r="D320" s="20" t="s">
        <v>289</v>
      </c>
      <c r="E320" s="20" t="s">
        <v>33</v>
      </c>
      <c r="F320" s="35" t="s">
        <v>290</v>
      </c>
      <c r="G320" s="62">
        <f t="shared" si="114"/>
        <v>0</v>
      </c>
      <c r="H320" s="62">
        <f>H321</f>
        <v>0</v>
      </c>
      <c r="I320" s="62">
        <f aca="true" t="shared" si="123" ref="I320:Q320">I321</f>
        <v>0</v>
      </c>
      <c r="J320" s="106"/>
      <c r="K320" s="62">
        <f t="shared" si="123"/>
        <v>0</v>
      </c>
      <c r="L320" s="62">
        <f>L321</f>
        <v>15000</v>
      </c>
      <c r="M320" s="120">
        <f>M321</f>
        <v>0</v>
      </c>
      <c r="N320" s="62">
        <f>N321</f>
        <v>0</v>
      </c>
      <c r="O320" s="62">
        <f>O321</f>
        <v>0</v>
      </c>
      <c r="P320" s="62">
        <f t="shared" si="123"/>
        <v>0</v>
      </c>
      <c r="Q320" s="62">
        <f t="shared" si="123"/>
        <v>0</v>
      </c>
      <c r="R320" s="62">
        <f t="shared" si="118"/>
        <v>15000</v>
      </c>
      <c r="S320" s="62">
        <f t="shared" si="119"/>
        <v>0</v>
      </c>
      <c r="T320" s="108">
        <f t="shared" si="120"/>
        <v>0</v>
      </c>
      <c r="U320" s="108">
        <f t="shared" si="121"/>
        <v>0</v>
      </c>
      <c r="V320" s="109">
        <f t="shared" si="122"/>
        <v>0</v>
      </c>
    </row>
    <row r="321" spans="3:22" s="7" customFormat="1" ht="45.75" customHeight="1">
      <c r="C321" s="11"/>
      <c r="D321" s="11"/>
      <c r="E321" s="11"/>
      <c r="F321" s="28" t="s">
        <v>386</v>
      </c>
      <c r="G321" s="66">
        <f t="shared" si="114"/>
        <v>0</v>
      </c>
      <c r="H321" s="66"/>
      <c r="I321" s="65"/>
      <c r="J321" s="106"/>
      <c r="K321" s="65"/>
      <c r="L321" s="66">
        <v>15000</v>
      </c>
      <c r="M321" s="129"/>
      <c r="N321" s="65"/>
      <c r="O321" s="65"/>
      <c r="P321" s="65"/>
      <c r="Q321" s="65"/>
      <c r="R321" s="62">
        <f t="shared" si="118"/>
        <v>15000</v>
      </c>
      <c r="S321" s="62">
        <f t="shared" si="119"/>
        <v>0</v>
      </c>
      <c r="T321" s="108">
        <f t="shared" si="120"/>
        <v>0</v>
      </c>
      <c r="U321" s="108">
        <f t="shared" si="121"/>
        <v>0</v>
      </c>
      <c r="V321" s="109">
        <f t="shared" si="122"/>
        <v>0</v>
      </c>
    </row>
    <row r="322" spans="1:22" s="6" customFormat="1" ht="41.25" customHeight="1">
      <c r="A322" s="14"/>
      <c r="C322" s="26" t="s">
        <v>332</v>
      </c>
      <c r="D322" s="26" t="s">
        <v>333</v>
      </c>
      <c r="E322" s="26" t="s">
        <v>334</v>
      </c>
      <c r="F322" s="34" t="s">
        <v>359</v>
      </c>
      <c r="G322" s="62">
        <f>G323</f>
        <v>0</v>
      </c>
      <c r="H322" s="62">
        <f>H323</f>
        <v>0</v>
      </c>
      <c r="I322" s="62">
        <f>I323</f>
        <v>0</v>
      </c>
      <c r="J322" s="106"/>
      <c r="K322" s="62">
        <f aca="true" t="shared" si="124" ref="K322:Q322">K323</f>
        <v>0</v>
      </c>
      <c r="L322" s="62">
        <f t="shared" si="124"/>
        <v>200620</v>
      </c>
      <c r="M322" s="120">
        <f t="shared" si="124"/>
        <v>42500</v>
      </c>
      <c r="N322" s="62">
        <f t="shared" si="124"/>
        <v>0</v>
      </c>
      <c r="O322" s="62">
        <f t="shared" si="124"/>
        <v>0</v>
      </c>
      <c r="P322" s="62">
        <f t="shared" si="124"/>
        <v>0</v>
      </c>
      <c r="Q322" s="62">
        <f t="shared" si="124"/>
        <v>105750</v>
      </c>
      <c r="R322" s="62">
        <f t="shared" si="118"/>
        <v>200620</v>
      </c>
      <c r="S322" s="62">
        <f t="shared" si="119"/>
        <v>42500</v>
      </c>
      <c r="T322" s="108">
        <f t="shared" si="120"/>
        <v>0</v>
      </c>
      <c r="U322" s="108">
        <f t="shared" si="121"/>
        <v>0</v>
      </c>
      <c r="V322" s="109">
        <f t="shared" si="122"/>
        <v>0</v>
      </c>
    </row>
    <row r="323" spans="3:22" s="7" customFormat="1" ht="58.5" customHeight="1">
      <c r="C323" s="11"/>
      <c r="D323" s="11"/>
      <c r="E323" s="11"/>
      <c r="F323" s="28" t="s">
        <v>20</v>
      </c>
      <c r="G323" s="62">
        <f t="shared" si="114"/>
        <v>0</v>
      </c>
      <c r="H323" s="62"/>
      <c r="I323" s="66"/>
      <c r="J323" s="106"/>
      <c r="K323" s="66"/>
      <c r="L323" s="62">
        <v>200620</v>
      </c>
      <c r="M323" s="120">
        <v>42500</v>
      </c>
      <c r="N323" s="62"/>
      <c r="O323" s="62"/>
      <c r="P323" s="62"/>
      <c r="Q323" s="62">
        <v>105750</v>
      </c>
      <c r="R323" s="62">
        <f t="shared" si="118"/>
        <v>200620</v>
      </c>
      <c r="S323" s="62">
        <f t="shared" si="119"/>
        <v>42500</v>
      </c>
      <c r="T323" s="108">
        <f t="shared" si="120"/>
        <v>0</v>
      </c>
      <c r="U323" s="108">
        <f t="shared" si="121"/>
        <v>0</v>
      </c>
      <c r="V323" s="109">
        <f t="shared" si="122"/>
        <v>0</v>
      </c>
    </row>
    <row r="324" spans="3:22" s="14" customFormat="1" ht="36.75" customHeight="1">
      <c r="C324" s="21"/>
      <c r="D324" s="21"/>
      <c r="E324" s="21"/>
      <c r="F324" s="45" t="s">
        <v>5</v>
      </c>
      <c r="G324" s="63">
        <f aca="true" t="shared" si="125" ref="G324:U324">G312+G313+G316+G320+G322+G318</f>
        <v>2281000</v>
      </c>
      <c r="H324" s="63">
        <f t="shared" si="125"/>
        <v>1309135</v>
      </c>
      <c r="I324" s="63">
        <f t="shared" si="125"/>
        <v>818301</v>
      </c>
      <c r="J324" s="107">
        <f t="shared" si="116"/>
        <v>35.87466023673827</v>
      </c>
      <c r="K324" s="63">
        <f t="shared" si="125"/>
        <v>0</v>
      </c>
      <c r="L324" s="63">
        <f t="shared" si="125"/>
        <v>479620</v>
      </c>
      <c r="M324" s="130">
        <f t="shared" si="125"/>
        <v>306500</v>
      </c>
      <c r="N324" s="63">
        <f t="shared" si="125"/>
        <v>15245</v>
      </c>
      <c r="O324" s="63">
        <f t="shared" si="125"/>
        <v>0</v>
      </c>
      <c r="P324" s="63">
        <f t="shared" si="125"/>
        <v>0</v>
      </c>
      <c r="Q324" s="63">
        <f>Q312+Q313+Q316+Q320+Q322+Q318</f>
        <v>105750</v>
      </c>
      <c r="R324" s="63">
        <f t="shared" si="125"/>
        <v>2760620</v>
      </c>
      <c r="S324" s="63">
        <f t="shared" si="125"/>
        <v>1615635</v>
      </c>
      <c r="T324" s="63">
        <f t="shared" si="125"/>
        <v>833546</v>
      </c>
      <c r="U324" s="63">
        <f t="shared" si="125"/>
        <v>0</v>
      </c>
      <c r="V324" s="107">
        <f>T324/R324*100</f>
        <v>30.1941592830596</v>
      </c>
    </row>
    <row r="325" spans="3:20" s="14" customFormat="1" ht="36" customHeight="1">
      <c r="C325" s="21" t="s">
        <v>120</v>
      </c>
      <c r="D325" s="21"/>
      <c r="E325" s="21"/>
      <c r="F325" s="33" t="s">
        <v>492</v>
      </c>
      <c r="G325" s="63"/>
      <c r="H325" s="63"/>
      <c r="I325" s="63"/>
      <c r="J325" s="63"/>
      <c r="K325" s="63"/>
      <c r="L325" s="63"/>
      <c r="M325" s="130"/>
      <c r="N325" s="63"/>
      <c r="O325" s="63"/>
      <c r="P325" s="63"/>
      <c r="Q325" s="63"/>
      <c r="R325" s="63"/>
      <c r="S325" s="24"/>
      <c r="T325" s="25"/>
    </row>
    <row r="326" spans="3:20" s="7" customFormat="1" ht="44.25" customHeight="1">
      <c r="C326" s="22" t="s">
        <v>121</v>
      </c>
      <c r="D326" s="11"/>
      <c r="E326" s="11"/>
      <c r="F326" s="59" t="s">
        <v>493</v>
      </c>
      <c r="G326" s="66"/>
      <c r="H326" s="66"/>
      <c r="I326" s="66"/>
      <c r="J326" s="66"/>
      <c r="K326" s="66"/>
      <c r="L326" s="66"/>
      <c r="M326" s="129"/>
      <c r="N326" s="66"/>
      <c r="O326" s="66"/>
      <c r="P326" s="66"/>
      <c r="Q326" s="66"/>
      <c r="R326" s="69"/>
      <c r="S326" s="10"/>
      <c r="T326" s="39"/>
    </row>
    <row r="327" spans="1:22" s="6" customFormat="1" ht="61.5" customHeight="1">
      <c r="A327" s="6">
        <v>8</v>
      </c>
      <c r="B327" s="6">
        <v>57</v>
      </c>
      <c r="C327" s="26" t="s">
        <v>122</v>
      </c>
      <c r="D327" s="26" t="s">
        <v>35</v>
      </c>
      <c r="E327" s="26" t="s">
        <v>32</v>
      </c>
      <c r="F327" s="34" t="s">
        <v>115</v>
      </c>
      <c r="G327" s="62">
        <v>2749530</v>
      </c>
      <c r="H327" s="62">
        <v>1492053</v>
      </c>
      <c r="I327" s="62">
        <v>1441400</v>
      </c>
      <c r="J327" s="106">
        <f>I327/G327*100</f>
        <v>52.423505108145754</v>
      </c>
      <c r="K327" s="62"/>
      <c r="L327" s="62">
        <f aca="true" t="shared" si="126" ref="L327:L338">N327+Q327</f>
        <v>0</v>
      </c>
      <c r="M327" s="120"/>
      <c r="N327" s="62"/>
      <c r="O327" s="62"/>
      <c r="P327" s="62"/>
      <c r="Q327" s="62"/>
      <c r="R327" s="62">
        <f>G327+L327</f>
        <v>2749530</v>
      </c>
      <c r="S327" s="62">
        <f>H327+M327</f>
        <v>1492053</v>
      </c>
      <c r="T327" s="108">
        <f>I327+N327</f>
        <v>1441400</v>
      </c>
      <c r="U327" s="108">
        <f>O327</f>
        <v>0</v>
      </c>
      <c r="V327" s="109">
        <f>T327/R327*100</f>
        <v>52.423505108145754</v>
      </c>
    </row>
    <row r="328" spans="3:22" s="7" customFormat="1" ht="43.5" customHeight="1">
      <c r="C328" s="26" t="s">
        <v>387</v>
      </c>
      <c r="D328" s="26" t="s">
        <v>294</v>
      </c>
      <c r="E328" s="26" t="s">
        <v>33</v>
      </c>
      <c r="F328" s="34" t="s">
        <v>233</v>
      </c>
      <c r="G328" s="62"/>
      <c r="H328" s="64">
        <f aca="true" t="shared" si="127" ref="H328:P328">H329</f>
        <v>0</v>
      </c>
      <c r="I328" s="64">
        <f t="shared" si="127"/>
        <v>0</v>
      </c>
      <c r="J328" s="106"/>
      <c r="K328" s="64">
        <f t="shared" si="127"/>
        <v>0</v>
      </c>
      <c r="L328" s="64">
        <f t="shared" si="127"/>
        <v>1368700</v>
      </c>
      <c r="M328" s="128">
        <f t="shared" si="127"/>
        <v>1368700</v>
      </c>
      <c r="N328" s="64">
        <f t="shared" si="127"/>
        <v>0</v>
      </c>
      <c r="O328" s="64">
        <f t="shared" si="127"/>
        <v>0</v>
      </c>
      <c r="P328" s="64">
        <f t="shared" si="127"/>
        <v>0</v>
      </c>
      <c r="Q328" s="64">
        <f>Q329</f>
        <v>1368700</v>
      </c>
      <c r="R328" s="62">
        <f aca="true" t="shared" si="128" ref="R328:R338">G328+L328</f>
        <v>1368700</v>
      </c>
      <c r="S328" s="62">
        <f aca="true" t="shared" si="129" ref="S328:S338">H328+M328</f>
        <v>1368700</v>
      </c>
      <c r="T328" s="108">
        <f aca="true" t="shared" si="130" ref="T328:T338">I328+N328</f>
        <v>0</v>
      </c>
      <c r="U328" s="108">
        <f aca="true" t="shared" si="131" ref="U328:U338">O328</f>
        <v>0</v>
      </c>
      <c r="V328" s="109">
        <f aca="true" t="shared" si="132" ref="V328:V338">T328/R328*100</f>
        <v>0</v>
      </c>
    </row>
    <row r="329" spans="3:22" s="7" customFormat="1" ht="61.5" customHeight="1">
      <c r="C329" s="11"/>
      <c r="D329" s="11"/>
      <c r="E329" s="11"/>
      <c r="F329" s="28" t="s">
        <v>90</v>
      </c>
      <c r="G329" s="62"/>
      <c r="H329" s="64"/>
      <c r="I329" s="65"/>
      <c r="J329" s="106"/>
      <c r="K329" s="65"/>
      <c r="L329" s="62">
        <v>1368700</v>
      </c>
      <c r="M329" s="120">
        <v>1368700</v>
      </c>
      <c r="N329" s="64"/>
      <c r="O329" s="64"/>
      <c r="P329" s="64"/>
      <c r="Q329" s="64">
        <v>1368700</v>
      </c>
      <c r="R329" s="62">
        <f t="shared" si="128"/>
        <v>1368700</v>
      </c>
      <c r="S329" s="62">
        <f t="shared" si="129"/>
        <v>1368700</v>
      </c>
      <c r="T329" s="108">
        <f t="shared" si="130"/>
        <v>0</v>
      </c>
      <c r="U329" s="108">
        <f t="shared" si="131"/>
        <v>0</v>
      </c>
      <c r="V329" s="109">
        <f t="shared" si="132"/>
        <v>0</v>
      </c>
    </row>
    <row r="330" spans="1:22" s="6" customFormat="1" ht="43.5" customHeight="1">
      <c r="A330" s="14">
        <v>2</v>
      </c>
      <c r="B330" s="6">
        <v>60</v>
      </c>
      <c r="C330" s="26" t="s">
        <v>246</v>
      </c>
      <c r="D330" s="26" t="s">
        <v>234</v>
      </c>
      <c r="E330" s="26" t="s">
        <v>81</v>
      </c>
      <c r="F330" s="34" t="s">
        <v>401</v>
      </c>
      <c r="G330" s="62">
        <f>SUM(G331:G332)</f>
        <v>164600</v>
      </c>
      <c r="H330" s="62">
        <f>SUM(H331:H332)</f>
        <v>129210</v>
      </c>
      <c r="I330" s="62">
        <f aca="true" t="shared" si="133" ref="I330:Q330">SUM(I331:I332)</f>
        <v>91830</v>
      </c>
      <c r="J330" s="106">
        <f aca="true" t="shared" si="134" ref="J330:J339">I330/G330*100</f>
        <v>55.78979343863912</v>
      </c>
      <c r="K330" s="62">
        <f t="shared" si="133"/>
        <v>0</v>
      </c>
      <c r="L330" s="62">
        <f>L331</f>
        <v>428400</v>
      </c>
      <c r="M330" s="120">
        <f>M331</f>
        <v>178400</v>
      </c>
      <c r="N330" s="62">
        <f>N331</f>
        <v>44325</v>
      </c>
      <c r="O330" s="62">
        <f>O331</f>
        <v>44325</v>
      </c>
      <c r="P330" s="62">
        <f t="shared" si="133"/>
        <v>0</v>
      </c>
      <c r="Q330" s="62">
        <f t="shared" si="133"/>
        <v>0</v>
      </c>
      <c r="R330" s="62">
        <f t="shared" si="128"/>
        <v>593000</v>
      </c>
      <c r="S330" s="62">
        <f t="shared" si="129"/>
        <v>307610</v>
      </c>
      <c r="T330" s="108">
        <f t="shared" si="130"/>
        <v>136155</v>
      </c>
      <c r="U330" s="108">
        <f t="shared" si="131"/>
        <v>44325</v>
      </c>
      <c r="V330" s="109">
        <f t="shared" si="132"/>
        <v>22.96037099494098</v>
      </c>
    </row>
    <row r="331" spans="1:22" s="7" customFormat="1" ht="63" customHeight="1">
      <c r="A331" s="30"/>
      <c r="C331" s="11"/>
      <c r="D331" s="11"/>
      <c r="E331" s="11"/>
      <c r="F331" s="28" t="s">
        <v>361</v>
      </c>
      <c r="G331" s="62">
        <v>164600</v>
      </c>
      <c r="H331" s="62">
        <v>129210</v>
      </c>
      <c r="I331" s="62">
        <v>91830</v>
      </c>
      <c r="J331" s="106">
        <f t="shared" si="134"/>
        <v>55.78979343863912</v>
      </c>
      <c r="K331" s="66"/>
      <c r="L331" s="66">
        <v>428400</v>
      </c>
      <c r="M331" s="129">
        <v>178400</v>
      </c>
      <c r="N331" s="66">
        <v>44325</v>
      </c>
      <c r="O331" s="66">
        <v>44325</v>
      </c>
      <c r="P331" s="66"/>
      <c r="Q331" s="66"/>
      <c r="R331" s="62">
        <f t="shared" si="128"/>
        <v>593000</v>
      </c>
      <c r="S331" s="62">
        <f t="shared" si="129"/>
        <v>307610</v>
      </c>
      <c r="T331" s="108">
        <f t="shared" si="130"/>
        <v>136155</v>
      </c>
      <c r="U331" s="108">
        <f t="shared" si="131"/>
        <v>44325</v>
      </c>
      <c r="V331" s="109">
        <f t="shared" si="132"/>
        <v>22.96037099494098</v>
      </c>
    </row>
    <row r="332" spans="1:22" s="7" customFormat="1" ht="63" customHeight="1" hidden="1">
      <c r="A332" s="30"/>
      <c r="C332" s="40"/>
      <c r="D332" s="40"/>
      <c r="E332" s="40"/>
      <c r="F332" s="28" t="s">
        <v>15</v>
      </c>
      <c r="G332" s="66">
        <f>H332+K332</f>
        <v>0</v>
      </c>
      <c r="H332" s="66"/>
      <c r="I332" s="66"/>
      <c r="J332" s="106" t="e">
        <f t="shared" si="134"/>
        <v>#DIV/0!</v>
      </c>
      <c r="K332" s="66"/>
      <c r="L332" s="66">
        <f t="shared" si="126"/>
        <v>0</v>
      </c>
      <c r="M332" s="129"/>
      <c r="N332" s="66"/>
      <c r="O332" s="66"/>
      <c r="P332" s="66"/>
      <c r="Q332" s="66"/>
      <c r="R332" s="62">
        <f t="shared" si="128"/>
        <v>0</v>
      </c>
      <c r="S332" s="62">
        <f t="shared" si="129"/>
        <v>0</v>
      </c>
      <c r="T332" s="108">
        <f t="shared" si="130"/>
        <v>0</v>
      </c>
      <c r="U332" s="108">
        <f t="shared" si="131"/>
        <v>0</v>
      </c>
      <c r="V332" s="109" t="e">
        <f t="shared" si="132"/>
        <v>#DIV/0!</v>
      </c>
    </row>
    <row r="333" spans="1:22" s="6" customFormat="1" ht="49.5" customHeight="1">
      <c r="A333" s="14">
        <v>3</v>
      </c>
      <c r="B333" s="6">
        <v>59</v>
      </c>
      <c r="C333" s="26" t="s">
        <v>247</v>
      </c>
      <c r="D333" s="26" t="s">
        <v>72</v>
      </c>
      <c r="E333" s="26" t="s">
        <v>81</v>
      </c>
      <c r="F333" s="34" t="s">
        <v>248</v>
      </c>
      <c r="G333" s="62">
        <v>759810</v>
      </c>
      <c r="H333" s="62">
        <v>418369</v>
      </c>
      <c r="I333" s="62">
        <v>401729</v>
      </c>
      <c r="J333" s="106">
        <f t="shared" si="134"/>
        <v>52.87229702162383</v>
      </c>
      <c r="K333" s="62"/>
      <c r="L333" s="62">
        <v>26000</v>
      </c>
      <c r="M333" s="120">
        <v>26000</v>
      </c>
      <c r="N333" s="62">
        <v>25699</v>
      </c>
      <c r="O333" s="62">
        <v>25699</v>
      </c>
      <c r="P333" s="62"/>
      <c r="Q333" s="62">
        <v>20000</v>
      </c>
      <c r="R333" s="62">
        <f t="shared" si="128"/>
        <v>785810</v>
      </c>
      <c r="S333" s="62">
        <f t="shared" si="129"/>
        <v>444369</v>
      </c>
      <c r="T333" s="108">
        <f t="shared" si="130"/>
        <v>427428</v>
      </c>
      <c r="U333" s="108">
        <f t="shared" si="131"/>
        <v>25699</v>
      </c>
      <c r="V333" s="109">
        <f t="shared" si="132"/>
        <v>54.39330117967448</v>
      </c>
    </row>
    <row r="334" spans="1:22" s="6" customFormat="1" ht="31.5" customHeight="1">
      <c r="A334" s="14"/>
      <c r="C334" s="26" t="s">
        <v>250</v>
      </c>
      <c r="D334" s="26" t="s">
        <v>251</v>
      </c>
      <c r="E334" s="26" t="s">
        <v>80</v>
      </c>
      <c r="F334" s="34" t="s">
        <v>252</v>
      </c>
      <c r="G334" s="62">
        <f>G335</f>
        <v>311600</v>
      </c>
      <c r="H334" s="62">
        <f>H335</f>
        <v>163100</v>
      </c>
      <c r="I334" s="62">
        <f aca="true" t="shared" si="135" ref="I334:Q334">I335</f>
        <v>34655</v>
      </c>
      <c r="J334" s="106">
        <f t="shared" si="134"/>
        <v>11.12163029525032</v>
      </c>
      <c r="K334" s="62">
        <f t="shared" si="135"/>
        <v>0</v>
      </c>
      <c r="L334" s="62">
        <f t="shared" si="126"/>
        <v>0</v>
      </c>
      <c r="M334" s="120">
        <f t="shared" si="135"/>
        <v>0</v>
      </c>
      <c r="N334" s="62">
        <f t="shared" si="135"/>
        <v>0</v>
      </c>
      <c r="O334" s="62">
        <f t="shared" si="135"/>
        <v>0</v>
      </c>
      <c r="P334" s="62">
        <f t="shared" si="135"/>
        <v>0</v>
      </c>
      <c r="Q334" s="62">
        <f t="shared" si="135"/>
        <v>0</v>
      </c>
      <c r="R334" s="62">
        <f t="shared" si="128"/>
        <v>311600</v>
      </c>
      <c r="S334" s="62">
        <f t="shared" si="129"/>
        <v>163100</v>
      </c>
      <c r="T334" s="108">
        <f t="shared" si="130"/>
        <v>34655</v>
      </c>
      <c r="U334" s="108">
        <f t="shared" si="131"/>
        <v>0</v>
      </c>
      <c r="V334" s="109">
        <f t="shared" si="132"/>
        <v>11.12163029525032</v>
      </c>
    </row>
    <row r="335" spans="1:22" s="7" customFormat="1" ht="57" customHeight="1">
      <c r="A335" s="30"/>
      <c r="C335" s="11"/>
      <c r="D335" s="11"/>
      <c r="E335" s="11"/>
      <c r="F335" s="28" t="s">
        <v>90</v>
      </c>
      <c r="G335" s="62">
        <v>311600</v>
      </c>
      <c r="H335" s="62">
        <v>163100</v>
      </c>
      <c r="I335" s="62">
        <v>34655</v>
      </c>
      <c r="J335" s="106">
        <f t="shared" si="134"/>
        <v>11.12163029525032</v>
      </c>
      <c r="K335" s="66"/>
      <c r="L335" s="62">
        <f t="shared" si="126"/>
        <v>0</v>
      </c>
      <c r="M335" s="120"/>
      <c r="N335" s="62"/>
      <c r="O335" s="62"/>
      <c r="P335" s="62"/>
      <c r="Q335" s="62"/>
      <c r="R335" s="62">
        <f t="shared" si="128"/>
        <v>311600</v>
      </c>
      <c r="S335" s="62">
        <f t="shared" si="129"/>
        <v>163100</v>
      </c>
      <c r="T335" s="108">
        <f t="shared" si="130"/>
        <v>34655</v>
      </c>
      <c r="U335" s="108">
        <f t="shared" si="131"/>
        <v>0</v>
      </c>
      <c r="V335" s="109">
        <f t="shared" si="132"/>
        <v>11.12163029525032</v>
      </c>
    </row>
    <row r="336" spans="1:22" s="6" customFormat="1" ht="37.5" customHeight="1">
      <c r="A336" s="14"/>
      <c r="C336" s="26" t="s">
        <v>249</v>
      </c>
      <c r="D336" s="26" t="s">
        <v>127</v>
      </c>
      <c r="E336" s="26" t="s">
        <v>31</v>
      </c>
      <c r="F336" s="34" t="s">
        <v>428</v>
      </c>
      <c r="G336" s="62">
        <f>G337+G338</f>
        <v>153000</v>
      </c>
      <c r="H336" s="62">
        <f aca="true" t="shared" si="136" ref="H336:Q336">H337+H338</f>
        <v>153000</v>
      </c>
      <c r="I336" s="62">
        <f t="shared" si="136"/>
        <v>131000</v>
      </c>
      <c r="J336" s="106">
        <f t="shared" si="134"/>
        <v>85.62091503267973</v>
      </c>
      <c r="K336" s="62">
        <f t="shared" si="136"/>
        <v>0</v>
      </c>
      <c r="L336" s="62">
        <f t="shared" si="136"/>
        <v>0</v>
      </c>
      <c r="M336" s="120">
        <f t="shared" si="136"/>
        <v>0</v>
      </c>
      <c r="N336" s="62">
        <f t="shared" si="136"/>
        <v>0</v>
      </c>
      <c r="O336" s="62">
        <f t="shared" si="136"/>
        <v>0</v>
      </c>
      <c r="P336" s="62">
        <f t="shared" si="136"/>
        <v>0</v>
      </c>
      <c r="Q336" s="62">
        <f t="shared" si="136"/>
        <v>0</v>
      </c>
      <c r="R336" s="62">
        <f t="shared" si="128"/>
        <v>153000</v>
      </c>
      <c r="S336" s="62">
        <f t="shared" si="129"/>
        <v>153000</v>
      </c>
      <c r="T336" s="108">
        <f t="shared" si="130"/>
        <v>131000</v>
      </c>
      <c r="U336" s="108">
        <f t="shared" si="131"/>
        <v>0</v>
      </c>
      <c r="V336" s="109">
        <f t="shared" si="132"/>
        <v>85.62091503267973</v>
      </c>
    </row>
    <row r="337" spans="3:22" s="7" customFormat="1" ht="23.25" customHeight="1">
      <c r="C337" s="11"/>
      <c r="D337" s="11"/>
      <c r="E337" s="11"/>
      <c r="F337" s="38" t="s">
        <v>128</v>
      </c>
      <c r="G337" s="66">
        <v>22000</v>
      </c>
      <c r="H337" s="66">
        <v>22000</v>
      </c>
      <c r="I337" s="66">
        <v>0</v>
      </c>
      <c r="J337" s="106">
        <f t="shared" si="134"/>
        <v>0</v>
      </c>
      <c r="K337" s="66"/>
      <c r="L337" s="66">
        <f t="shared" si="126"/>
        <v>0</v>
      </c>
      <c r="M337" s="129"/>
      <c r="N337" s="66"/>
      <c r="O337" s="66"/>
      <c r="P337" s="66"/>
      <c r="Q337" s="66"/>
      <c r="R337" s="62">
        <f t="shared" si="128"/>
        <v>22000</v>
      </c>
      <c r="S337" s="62">
        <f t="shared" si="129"/>
        <v>22000</v>
      </c>
      <c r="T337" s="108">
        <f t="shared" si="130"/>
        <v>0</v>
      </c>
      <c r="U337" s="108">
        <f t="shared" si="131"/>
        <v>0</v>
      </c>
      <c r="V337" s="109">
        <f t="shared" si="132"/>
        <v>0</v>
      </c>
    </row>
    <row r="338" spans="3:22" s="7" customFormat="1" ht="144" customHeight="1">
      <c r="C338" s="11"/>
      <c r="D338" s="11"/>
      <c r="E338" s="11"/>
      <c r="F338" s="38" t="s">
        <v>105</v>
      </c>
      <c r="G338" s="66">
        <v>131000</v>
      </c>
      <c r="H338" s="66">
        <v>131000</v>
      </c>
      <c r="I338" s="66">
        <v>131000</v>
      </c>
      <c r="J338" s="106">
        <f t="shared" si="134"/>
        <v>100</v>
      </c>
      <c r="K338" s="66"/>
      <c r="L338" s="66">
        <f t="shared" si="126"/>
        <v>0</v>
      </c>
      <c r="M338" s="129"/>
      <c r="N338" s="66"/>
      <c r="O338" s="66"/>
      <c r="P338" s="66"/>
      <c r="Q338" s="66"/>
      <c r="R338" s="62">
        <f t="shared" si="128"/>
        <v>131000</v>
      </c>
      <c r="S338" s="62">
        <f t="shared" si="129"/>
        <v>131000</v>
      </c>
      <c r="T338" s="108">
        <f t="shared" si="130"/>
        <v>131000</v>
      </c>
      <c r="U338" s="108">
        <f t="shared" si="131"/>
        <v>0</v>
      </c>
      <c r="V338" s="109">
        <f t="shared" si="132"/>
        <v>100</v>
      </c>
    </row>
    <row r="339" spans="3:22" s="14" customFormat="1" ht="38.25" customHeight="1">
      <c r="C339" s="21"/>
      <c r="D339" s="21"/>
      <c r="E339" s="21"/>
      <c r="F339" s="45" t="s">
        <v>5</v>
      </c>
      <c r="G339" s="63">
        <f>G327+G328+G330+G333+G334+G336</f>
        <v>4138540</v>
      </c>
      <c r="H339" s="63">
        <f>H327+H328+H330+H333+H334+H336</f>
        <v>2355732</v>
      </c>
      <c r="I339" s="63">
        <f aca="true" t="shared" si="137" ref="I339:U339">I327+I328+I330+I333+I334+I336</f>
        <v>2100614</v>
      </c>
      <c r="J339" s="107">
        <f t="shared" si="134"/>
        <v>50.75736854059644</v>
      </c>
      <c r="K339" s="63">
        <f t="shared" si="137"/>
        <v>0</v>
      </c>
      <c r="L339" s="63">
        <f>L327+L328+L330+L333+L334+L336</f>
        <v>1823100</v>
      </c>
      <c r="M339" s="130">
        <f t="shared" si="137"/>
        <v>1573100</v>
      </c>
      <c r="N339" s="63">
        <f t="shared" si="137"/>
        <v>70024</v>
      </c>
      <c r="O339" s="63">
        <f t="shared" si="137"/>
        <v>70024</v>
      </c>
      <c r="P339" s="63">
        <f t="shared" si="137"/>
        <v>0</v>
      </c>
      <c r="Q339" s="63">
        <f>Q327+Q328+Q330+Q333+Q334+Q336</f>
        <v>1388700</v>
      </c>
      <c r="R339" s="63">
        <f t="shared" si="137"/>
        <v>5961640</v>
      </c>
      <c r="S339" s="63">
        <f t="shared" si="137"/>
        <v>3928832</v>
      </c>
      <c r="T339" s="63">
        <f t="shared" si="137"/>
        <v>2170638</v>
      </c>
      <c r="U339" s="63">
        <f t="shared" si="137"/>
        <v>70024</v>
      </c>
      <c r="V339" s="111">
        <f>T339/R339*100</f>
        <v>36.41008178957468</v>
      </c>
    </row>
    <row r="340" spans="3:20" s="14" customFormat="1" ht="35.25" customHeight="1">
      <c r="C340" s="21" t="s">
        <v>123</v>
      </c>
      <c r="D340" s="21"/>
      <c r="E340" s="21"/>
      <c r="F340" s="33" t="s">
        <v>494</v>
      </c>
      <c r="G340" s="63"/>
      <c r="H340" s="63"/>
      <c r="I340" s="63"/>
      <c r="J340" s="63"/>
      <c r="K340" s="63"/>
      <c r="L340" s="63"/>
      <c r="M340" s="130"/>
      <c r="N340" s="63"/>
      <c r="O340" s="63"/>
      <c r="P340" s="63"/>
      <c r="Q340" s="63"/>
      <c r="R340" s="63"/>
      <c r="S340" s="24"/>
      <c r="T340" s="25"/>
    </row>
    <row r="341" spans="3:20" s="7" customFormat="1" ht="34.5" customHeight="1">
      <c r="C341" s="22" t="s">
        <v>124</v>
      </c>
      <c r="D341" s="11"/>
      <c r="E341" s="11"/>
      <c r="F341" s="36" t="s">
        <v>495</v>
      </c>
      <c r="G341" s="66"/>
      <c r="H341" s="66"/>
      <c r="I341" s="66"/>
      <c r="J341" s="66"/>
      <c r="K341" s="66"/>
      <c r="L341" s="66"/>
      <c r="M341" s="129"/>
      <c r="N341" s="66"/>
      <c r="O341" s="66"/>
      <c r="P341" s="66"/>
      <c r="Q341" s="66"/>
      <c r="R341" s="69"/>
      <c r="S341" s="10"/>
      <c r="T341" s="39"/>
    </row>
    <row r="342" spans="1:22" s="6" customFormat="1" ht="72.75" customHeight="1">
      <c r="A342" s="6">
        <v>6</v>
      </c>
      <c r="B342" s="6">
        <v>45</v>
      </c>
      <c r="C342" s="26" t="s">
        <v>303</v>
      </c>
      <c r="D342" s="26" t="s">
        <v>35</v>
      </c>
      <c r="E342" s="26" t="s">
        <v>32</v>
      </c>
      <c r="F342" s="34" t="s">
        <v>115</v>
      </c>
      <c r="G342" s="62">
        <v>4384000</v>
      </c>
      <c r="H342" s="62">
        <v>2230974</v>
      </c>
      <c r="I342" s="62">
        <v>2165595</v>
      </c>
      <c r="J342" s="106">
        <f>I342/G342*100</f>
        <v>49.39769616788321</v>
      </c>
      <c r="K342" s="62"/>
      <c r="L342" s="62">
        <v>28000</v>
      </c>
      <c r="M342" s="120">
        <v>14000</v>
      </c>
      <c r="N342" s="62"/>
      <c r="O342" s="62"/>
      <c r="P342" s="62"/>
      <c r="Q342" s="62"/>
      <c r="R342" s="62">
        <f>G342+L342</f>
        <v>4412000</v>
      </c>
      <c r="S342" s="62">
        <f>H342+M342</f>
        <v>2244974</v>
      </c>
      <c r="T342" s="108">
        <f>I342+N342</f>
        <v>2165595</v>
      </c>
      <c r="U342" s="108">
        <f>O342</f>
        <v>0</v>
      </c>
      <c r="V342" s="109">
        <f>T342/R342*100</f>
        <v>49.08420217588395</v>
      </c>
    </row>
    <row r="343" spans="3:22" s="6" customFormat="1" ht="15.75">
      <c r="C343" s="26"/>
      <c r="D343" s="41"/>
      <c r="E343" s="41"/>
      <c r="F343" s="45" t="s">
        <v>211</v>
      </c>
      <c r="G343" s="62">
        <f>G344</f>
        <v>175200</v>
      </c>
      <c r="H343" s="62">
        <f>H344</f>
        <v>175200</v>
      </c>
      <c r="I343" s="62">
        <f>I344</f>
        <v>0</v>
      </c>
      <c r="J343" s="106"/>
      <c r="K343" s="62"/>
      <c r="L343" s="62"/>
      <c r="M343" s="120"/>
      <c r="N343" s="62"/>
      <c r="O343" s="62"/>
      <c r="P343" s="62"/>
      <c r="Q343" s="62"/>
      <c r="R343" s="62">
        <f aca="true" t="shared" si="138" ref="R343:R357">G343+L343</f>
        <v>175200</v>
      </c>
      <c r="S343" s="62">
        <f aca="true" t="shared" si="139" ref="S343:S357">H343+M343</f>
        <v>175200</v>
      </c>
      <c r="T343" s="108">
        <f aca="true" t="shared" si="140" ref="T343:T357">I343+N343</f>
        <v>0</v>
      </c>
      <c r="U343" s="108">
        <f aca="true" t="shared" si="141" ref="U343:U357">O343</f>
        <v>0</v>
      </c>
      <c r="V343" s="109">
        <f aca="true" t="shared" si="142" ref="V343:V357">T343/R343*100</f>
        <v>0</v>
      </c>
    </row>
    <row r="344" spans="3:22" s="6" customFormat="1" ht="47.25">
      <c r="C344" s="26" t="s">
        <v>564</v>
      </c>
      <c r="D344" s="41" t="s">
        <v>266</v>
      </c>
      <c r="E344" s="20"/>
      <c r="F344" s="28" t="s">
        <v>268</v>
      </c>
      <c r="G344" s="62">
        <v>175200</v>
      </c>
      <c r="H344" s="62">
        <v>175200</v>
      </c>
      <c r="I344" s="62"/>
      <c r="J344" s="106"/>
      <c r="K344" s="62"/>
      <c r="L344" s="62"/>
      <c r="M344" s="120"/>
      <c r="N344" s="62"/>
      <c r="O344" s="62"/>
      <c r="P344" s="62"/>
      <c r="Q344" s="62"/>
      <c r="R344" s="62">
        <f t="shared" si="138"/>
        <v>175200</v>
      </c>
      <c r="S344" s="62">
        <f t="shared" si="139"/>
        <v>175200</v>
      </c>
      <c r="T344" s="108">
        <f t="shared" si="140"/>
        <v>0</v>
      </c>
      <c r="U344" s="108">
        <f t="shared" si="141"/>
        <v>0</v>
      </c>
      <c r="V344" s="109">
        <f t="shared" si="142"/>
        <v>0</v>
      </c>
    </row>
    <row r="345" spans="3:22" s="6" customFormat="1" ht="43.5" customHeight="1" hidden="1">
      <c r="C345" s="26" t="s">
        <v>299</v>
      </c>
      <c r="D345" s="26" t="s">
        <v>300</v>
      </c>
      <c r="E345" s="26" t="s">
        <v>102</v>
      </c>
      <c r="F345" s="34" t="s">
        <v>301</v>
      </c>
      <c r="G345" s="62">
        <f>G346</f>
        <v>0</v>
      </c>
      <c r="H345" s="62">
        <f>H346</f>
        <v>0</v>
      </c>
      <c r="I345" s="62">
        <f aca="true" t="shared" si="143" ref="I345:Q345">I346</f>
        <v>0</v>
      </c>
      <c r="J345" s="106" t="e">
        <f aca="true" t="shared" si="144" ref="J345:J361">I345/G345*100</f>
        <v>#DIV/0!</v>
      </c>
      <c r="K345" s="62">
        <f t="shared" si="143"/>
        <v>0</v>
      </c>
      <c r="L345" s="62">
        <f>N345+Q345</f>
        <v>0</v>
      </c>
      <c r="M345" s="120"/>
      <c r="N345" s="62">
        <f t="shared" si="143"/>
        <v>0</v>
      </c>
      <c r="O345" s="62">
        <f t="shared" si="143"/>
        <v>0</v>
      </c>
      <c r="P345" s="62">
        <f t="shared" si="143"/>
        <v>0</v>
      </c>
      <c r="Q345" s="62">
        <f t="shared" si="143"/>
        <v>0</v>
      </c>
      <c r="R345" s="62">
        <f t="shared" si="138"/>
        <v>0</v>
      </c>
      <c r="S345" s="62">
        <f t="shared" si="139"/>
        <v>0</v>
      </c>
      <c r="T345" s="108">
        <f t="shared" si="140"/>
        <v>0</v>
      </c>
      <c r="U345" s="108">
        <f t="shared" si="141"/>
        <v>0</v>
      </c>
      <c r="V345" s="109" t="e">
        <f t="shared" si="142"/>
        <v>#DIV/0!</v>
      </c>
    </row>
    <row r="346" spans="3:22" s="7" customFormat="1" ht="75" customHeight="1" hidden="1">
      <c r="C346" s="11"/>
      <c r="D346" s="11"/>
      <c r="E346" s="11"/>
      <c r="F346" s="28" t="s">
        <v>511</v>
      </c>
      <c r="G346" s="62">
        <v>0</v>
      </c>
      <c r="H346" s="62"/>
      <c r="I346" s="66"/>
      <c r="J346" s="106" t="e">
        <f t="shared" si="144"/>
        <v>#DIV/0!</v>
      </c>
      <c r="K346" s="65"/>
      <c r="L346" s="66">
        <f>N346+Q346</f>
        <v>0</v>
      </c>
      <c r="M346" s="129"/>
      <c r="N346" s="65"/>
      <c r="O346" s="65"/>
      <c r="P346" s="65"/>
      <c r="Q346" s="65"/>
      <c r="R346" s="62">
        <f t="shared" si="138"/>
        <v>0</v>
      </c>
      <c r="S346" s="62">
        <f t="shared" si="139"/>
        <v>0</v>
      </c>
      <c r="T346" s="108">
        <f t="shared" si="140"/>
        <v>0</v>
      </c>
      <c r="U346" s="108">
        <f t="shared" si="141"/>
        <v>0</v>
      </c>
      <c r="V346" s="109" t="e">
        <f t="shared" si="142"/>
        <v>#DIV/0!</v>
      </c>
    </row>
    <row r="347" spans="3:22" s="6" customFormat="1" ht="81.75" customHeight="1" hidden="1">
      <c r="C347" s="26" t="s">
        <v>253</v>
      </c>
      <c r="D347" s="26" t="s">
        <v>83</v>
      </c>
      <c r="E347" s="26" t="s">
        <v>33</v>
      </c>
      <c r="F347" s="34" t="s">
        <v>254</v>
      </c>
      <c r="G347" s="62">
        <f>H347+K347</f>
        <v>0</v>
      </c>
      <c r="H347" s="62"/>
      <c r="I347" s="62"/>
      <c r="J347" s="106" t="e">
        <f t="shared" si="144"/>
        <v>#DIV/0!</v>
      </c>
      <c r="K347" s="64"/>
      <c r="L347" s="62">
        <f>N347+Q347</f>
        <v>0</v>
      </c>
      <c r="M347" s="120"/>
      <c r="N347" s="64"/>
      <c r="O347" s="64"/>
      <c r="P347" s="64"/>
      <c r="Q347" s="64"/>
      <c r="R347" s="62">
        <f t="shared" si="138"/>
        <v>0</v>
      </c>
      <c r="S347" s="62">
        <f t="shared" si="139"/>
        <v>0</v>
      </c>
      <c r="T347" s="108">
        <f t="shared" si="140"/>
        <v>0</v>
      </c>
      <c r="U347" s="108">
        <f t="shared" si="141"/>
        <v>0</v>
      </c>
      <c r="V347" s="109" t="e">
        <f t="shared" si="142"/>
        <v>#DIV/0!</v>
      </c>
    </row>
    <row r="348" spans="3:22" s="6" customFormat="1" ht="81.75" customHeight="1" hidden="1">
      <c r="C348" s="26" t="s">
        <v>565</v>
      </c>
      <c r="D348" s="26" t="s">
        <v>389</v>
      </c>
      <c r="E348" s="26" t="s">
        <v>33</v>
      </c>
      <c r="F348" s="34" t="s">
        <v>390</v>
      </c>
      <c r="G348" s="62"/>
      <c r="H348" s="62"/>
      <c r="I348" s="62"/>
      <c r="J348" s="106"/>
      <c r="K348" s="64"/>
      <c r="L348" s="62"/>
      <c r="M348" s="120"/>
      <c r="N348" s="64"/>
      <c r="O348" s="64"/>
      <c r="P348" s="64"/>
      <c r="Q348" s="64"/>
      <c r="R348" s="62">
        <f t="shared" si="138"/>
        <v>0</v>
      </c>
      <c r="S348" s="62">
        <f t="shared" si="139"/>
        <v>0</v>
      </c>
      <c r="T348" s="108">
        <f t="shared" si="140"/>
        <v>0</v>
      </c>
      <c r="U348" s="108">
        <f t="shared" si="141"/>
        <v>0</v>
      </c>
      <c r="V348" s="109" t="e">
        <f t="shared" si="142"/>
        <v>#DIV/0!</v>
      </c>
    </row>
    <row r="349" spans="3:22" s="7" customFormat="1" ht="45.75" customHeight="1">
      <c r="C349" s="26" t="s">
        <v>362</v>
      </c>
      <c r="D349" s="26" t="s">
        <v>294</v>
      </c>
      <c r="E349" s="26" t="s">
        <v>33</v>
      </c>
      <c r="F349" s="35" t="s">
        <v>233</v>
      </c>
      <c r="G349" s="62">
        <f>G350+G351</f>
        <v>1199344</v>
      </c>
      <c r="H349" s="62">
        <f>H350+H351</f>
        <v>1199344</v>
      </c>
      <c r="I349" s="62">
        <f>I350+I351</f>
        <v>0</v>
      </c>
      <c r="J349" s="106">
        <f t="shared" si="144"/>
        <v>0</v>
      </c>
      <c r="K349" s="62">
        <f aca="true" t="shared" si="145" ref="K349:Q349">K351</f>
        <v>0</v>
      </c>
      <c r="L349" s="62">
        <f>N349+Q349</f>
        <v>0</v>
      </c>
      <c r="M349" s="120">
        <f t="shared" si="145"/>
        <v>0</v>
      </c>
      <c r="N349" s="62">
        <f t="shared" si="145"/>
        <v>0</v>
      </c>
      <c r="O349" s="62">
        <f t="shared" si="145"/>
        <v>0</v>
      </c>
      <c r="P349" s="62">
        <f t="shared" si="145"/>
        <v>0</v>
      </c>
      <c r="Q349" s="62">
        <f t="shared" si="145"/>
        <v>0</v>
      </c>
      <c r="R349" s="62">
        <f t="shared" si="138"/>
        <v>1199344</v>
      </c>
      <c r="S349" s="62">
        <f t="shared" si="139"/>
        <v>1199344</v>
      </c>
      <c r="T349" s="108">
        <f t="shared" si="140"/>
        <v>0</v>
      </c>
      <c r="U349" s="108">
        <f t="shared" si="141"/>
        <v>0</v>
      </c>
      <c r="V349" s="109">
        <f t="shared" si="142"/>
        <v>0</v>
      </c>
    </row>
    <row r="350" spans="3:22" s="7" customFormat="1" ht="87.75" customHeight="1">
      <c r="C350" s="26"/>
      <c r="D350" s="26"/>
      <c r="E350" s="26"/>
      <c r="F350" s="36" t="s">
        <v>566</v>
      </c>
      <c r="G350" s="62">
        <v>950000</v>
      </c>
      <c r="H350" s="62">
        <v>950000</v>
      </c>
      <c r="I350" s="62"/>
      <c r="J350" s="106"/>
      <c r="K350" s="62"/>
      <c r="L350" s="62"/>
      <c r="M350" s="120"/>
      <c r="N350" s="62"/>
      <c r="O350" s="62"/>
      <c r="P350" s="62"/>
      <c r="Q350" s="62"/>
      <c r="R350" s="62">
        <f t="shared" si="138"/>
        <v>950000</v>
      </c>
      <c r="S350" s="62">
        <f t="shared" si="139"/>
        <v>950000</v>
      </c>
      <c r="T350" s="108">
        <f t="shared" si="140"/>
        <v>0</v>
      </c>
      <c r="U350" s="108">
        <f t="shared" si="141"/>
        <v>0</v>
      </c>
      <c r="V350" s="109">
        <f t="shared" si="142"/>
        <v>0</v>
      </c>
    </row>
    <row r="351" spans="3:22" s="7" customFormat="1" ht="40.5" customHeight="1">
      <c r="C351" s="11"/>
      <c r="D351" s="11"/>
      <c r="E351" s="11"/>
      <c r="F351" s="36" t="s">
        <v>363</v>
      </c>
      <c r="G351" s="62">
        <v>249344</v>
      </c>
      <c r="H351" s="62">
        <v>249344</v>
      </c>
      <c r="I351" s="62"/>
      <c r="J351" s="106">
        <f t="shared" si="144"/>
        <v>0</v>
      </c>
      <c r="K351" s="64"/>
      <c r="L351" s="62"/>
      <c r="M351" s="120"/>
      <c r="N351" s="65"/>
      <c r="O351" s="65"/>
      <c r="P351" s="65"/>
      <c r="Q351" s="65"/>
      <c r="R351" s="62">
        <f t="shared" si="138"/>
        <v>249344</v>
      </c>
      <c r="S351" s="62">
        <f t="shared" si="139"/>
        <v>249344</v>
      </c>
      <c r="T351" s="108">
        <f t="shared" si="140"/>
        <v>0</v>
      </c>
      <c r="U351" s="108">
        <f t="shared" si="141"/>
        <v>0</v>
      </c>
      <c r="V351" s="109">
        <f t="shared" si="142"/>
        <v>0</v>
      </c>
    </row>
    <row r="352" spans="3:22" s="7" customFormat="1" ht="31.5" customHeight="1" hidden="1">
      <c r="C352" s="26" t="s">
        <v>438</v>
      </c>
      <c r="D352" s="26" t="s">
        <v>129</v>
      </c>
      <c r="E352" s="26" t="s">
        <v>80</v>
      </c>
      <c r="F352" s="34" t="s">
        <v>130</v>
      </c>
      <c r="G352" s="62">
        <f>H352+K352</f>
        <v>0</v>
      </c>
      <c r="H352" s="66">
        <f aca="true" t="shared" si="146" ref="H352:Q352">H353</f>
        <v>0</v>
      </c>
      <c r="I352" s="66">
        <f t="shared" si="146"/>
        <v>0</v>
      </c>
      <c r="J352" s="106" t="e">
        <f t="shared" si="144"/>
        <v>#DIV/0!</v>
      </c>
      <c r="K352" s="66">
        <f t="shared" si="146"/>
        <v>0</v>
      </c>
      <c r="L352" s="62"/>
      <c r="M352" s="129"/>
      <c r="N352" s="66">
        <f t="shared" si="146"/>
        <v>0</v>
      </c>
      <c r="O352" s="66">
        <f t="shared" si="146"/>
        <v>0</v>
      </c>
      <c r="P352" s="66">
        <f t="shared" si="146"/>
        <v>0</v>
      </c>
      <c r="Q352" s="66">
        <f t="shared" si="146"/>
        <v>0</v>
      </c>
      <c r="R352" s="62">
        <f t="shared" si="138"/>
        <v>0</v>
      </c>
      <c r="S352" s="62">
        <f t="shared" si="139"/>
        <v>0</v>
      </c>
      <c r="T352" s="108">
        <f t="shared" si="140"/>
        <v>0</v>
      </c>
      <c r="U352" s="108">
        <f t="shared" si="141"/>
        <v>0</v>
      </c>
      <c r="V352" s="109" t="e">
        <f t="shared" si="142"/>
        <v>#DIV/0!</v>
      </c>
    </row>
    <row r="353" spans="3:22" s="7" customFormat="1" ht="39" customHeight="1" hidden="1">
      <c r="C353" s="26"/>
      <c r="D353" s="26"/>
      <c r="E353" s="26"/>
      <c r="F353" s="28" t="s">
        <v>439</v>
      </c>
      <c r="G353" s="62">
        <f>H353+K353</f>
        <v>0</v>
      </c>
      <c r="H353" s="66"/>
      <c r="I353" s="66"/>
      <c r="J353" s="106" t="e">
        <f t="shared" si="144"/>
        <v>#DIV/0!</v>
      </c>
      <c r="K353" s="65"/>
      <c r="L353" s="62"/>
      <c r="M353" s="120"/>
      <c r="N353" s="65"/>
      <c r="O353" s="65"/>
      <c r="P353" s="65"/>
      <c r="Q353" s="65"/>
      <c r="R353" s="62">
        <f t="shared" si="138"/>
        <v>0</v>
      </c>
      <c r="S353" s="62">
        <f t="shared" si="139"/>
        <v>0</v>
      </c>
      <c r="T353" s="108">
        <f t="shared" si="140"/>
        <v>0</v>
      </c>
      <c r="U353" s="108">
        <f t="shared" si="141"/>
        <v>0</v>
      </c>
      <c r="V353" s="109" t="e">
        <f t="shared" si="142"/>
        <v>#DIV/0!</v>
      </c>
    </row>
    <row r="354" spans="3:22" s="6" customFormat="1" ht="30" customHeight="1">
      <c r="C354" s="26" t="s">
        <v>330</v>
      </c>
      <c r="D354" s="26" t="s">
        <v>331</v>
      </c>
      <c r="E354" s="26" t="s">
        <v>43</v>
      </c>
      <c r="F354" s="34" t="s">
        <v>425</v>
      </c>
      <c r="G354" s="62">
        <f>G355</f>
        <v>4372500</v>
      </c>
      <c r="H354" s="62">
        <f>H355</f>
        <v>1452900</v>
      </c>
      <c r="I354" s="62">
        <f aca="true" t="shared" si="147" ref="I354:Q354">I355</f>
        <v>0</v>
      </c>
      <c r="J354" s="106">
        <f t="shared" si="144"/>
        <v>0</v>
      </c>
      <c r="K354" s="62">
        <f t="shared" si="147"/>
        <v>0</v>
      </c>
      <c r="L354" s="62"/>
      <c r="M354" s="120"/>
      <c r="N354" s="62">
        <f t="shared" si="147"/>
        <v>0</v>
      </c>
      <c r="O354" s="62">
        <f t="shared" si="147"/>
        <v>0</v>
      </c>
      <c r="P354" s="62">
        <f t="shared" si="147"/>
        <v>0</v>
      </c>
      <c r="Q354" s="62">
        <f t="shared" si="147"/>
        <v>0</v>
      </c>
      <c r="R354" s="62">
        <f t="shared" si="138"/>
        <v>4372500</v>
      </c>
      <c r="S354" s="62">
        <f t="shared" si="139"/>
        <v>1452900</v>
      </c>
      <c r="T354" s="108">
        <f t="shared" si="140"/>
        <v>0</v>
      </c>
      <c r="U354" s="108">
        <f t="shared" si="141"/>
        <v>0</v>
      </c>
      <c r="V354" s="109">
        <f t="shared" si="142"/>
        <v>0</v>
      </c>
    </row>
    <row r="355" spans="3:22" s="14" customFormat="1" ht="60" customHeight="1">
      <c r="C355" s="21"/>
      <c r="D355" s="21"/>
      <c r="E355" s="21"/>
      <c r="F355" s="28" t="s">
        <v>497</v>
      </c>
      <c r="G355" s="62">
        <v>4372500</v>
      </c>
      <c r="H355" s="62">
        <v>1452900</v>
      </c>
      <c r="I355" s="62"/>
      <c r="J355" s="106">
        <f t="shared" si="144"/>
        <v>0</v>
      </c>
      <c r="K355" s="62"/>
      <c r="L355" s="62"/>
      <c r="M355" s="120"/>
      <c r="N355" s="63"/>
      <c r="O355" s="63"/>
      <c r="P355" s="63"/>
      <c r="Q355" s="63"/>
      <c r="R355" s="62">
        <f t="shared" si="138"/>
        <v>4372500</v>
      </c>
      <c r="S355" s="62">
        <f t="shared" si="139"/>
        <v>1452900</v>
      </c>
      <c r="T355" s="108">
        <f t="shared" si="140"/>
        <v>0</v>
      </c>
      <c r="U355" s="108">
        <f t="shared" si="141"/>
        <v>0</v>
      </c>
      <c r="V355" s="109">
        <f t="shared" si="142"/>
        <v>0</v>
      </c>
    </row>
    <row r="356" spans="1:22" s="6" customFormat="1" ht="33" customHeight="1">
      <c r="A356" s="6">
        <v>2</v>
      </c>
      <c r="B356" s="6">
        <v>46</v>
      </c>
      <c r="C356" s="26" t="s">
        <v>255</v>
      </c>
      <c r="D356" s="26" t="s">
        <v>400</v>
      </c>
      <c r="E356" s="26" t="s">
        <v>43</v>
      </c>
      <c r="F356" s="34" t="s">
        <v>0</v>
      </c>
      <c r="G356" s="62">
        <v>10000</v>
      </c>
      <c r="H356" s="62"/>
      <c r="I356" s="62"/>
      <c r="J356" s="106">
        <f t="shared" si="144"/>
        <v>0</v>
      </c>
      <c r="K356" s="64"/>
      <c r="L356" s="62"/>
      <c r="M356" s="120"/>
      <c r="N356" s="64"/>
      <c r="O356" s="64"/>
      <c r="P356" s="64"/>
      <c r="Q356" s="64"/>
      <c r="R356" s="62">
        <f t="shared" si="138"/>
        <v>10000</v>
      </c>
      <c r="S356" s="62">
        <f t="shared" si="139"/>
        <v>0</v>
      </c>
      <c r="T356" s="108">
        <f t="shared" si="140"/>
        <v>0</v>
      </c>
      <c r="U356" s="108">
        <f t="shared" si="141"/>
        <v>0</v>
      </c>
      <c r="V356" s="109">
        <f t="shared" si="142"/>
        <v>0</v>
      </c>
    </row>
    <row r="357" spans="1:22" s="6" customFormat="1" ht="34.5" customHeight="1">
      <c r="A357" s="14">
        <v>4</v>
      </c>
      <c r="B357" s="6">
        <v>46</v>
      </c>
      <c r="C357" s="20" t="s">
        <v>256</v>
      </c>
      <c r="D357" s="20" t="s">
        <v>257</v>
      </c>
      <c r="E357" s="20" t="s">
        <v>31</v>
      </c>
      <c r="F357" s="34" t="s">
        <v>13</v>
      </c>
      <c r="G357" s="62">
        <v>49757800</v>
      </c>
      <c r="H357" s="62">
        <v>24879000</v>
      </c>
      <c r="I357" s="62">
        <v>24879000</v>
      </c>
      <c r="J357" s="106">
        <f t="shared" si="144"/>
        <v>50.00020097351571</v>
      </c>
      <c r="K357" s="62"/>
      <c r="L357" s="62"/>
      <c r="M357" s="120"/>
      <c r="N357" s="68"/>
      <c r="O357" s="62"/>
      <c r="P357" s="62"/>
      <c r="Q357" s="62"/>
      <c r="R357" s="62">
        <f t="shared" si="138"/>
        <v>49757800</v>
      </c>
      <c r="S357" s="62">
        <f t="shared" si="139"/>
        <v>24879000</v>
      </c>
      <c r="T357" s="108">
        <f t="shared" si="140"/>
        <v>24879000</v>
      </c>
      <c r="U357" s="108">
        <f t="shared" si="141"/>
        <v>0</v>
      </c>
      <c r="V357" s="109">
        <f t="shared" si="142"/>
        <v>50.00020097351571</v>
      </c>
    </row>
    <row r="358" spans="3:22" s="14" customFormat="1" ht="42" customHeight="1">
      <c r="C358" s="21"/>
      <c r="D358" s="21"/>
      <c r="E358" s="21"/>
      <c r="F358" s="42" t="s">
        <v>5</v>
      </c>
      <c r="G358" s="77">
        <f>G342+G347+G349++G352+G354+G356+G357+G345+G343+G348</f>
        <v>59898844</v>
      </c>
      <c r="H358" s="77">
        <f aca="true" t="shared" si="148" ref="H358:U358">H342+H347+H349++H352+H354+H356+H357+H345+H343+H348</f>
        <v>29937418</v>
      </c>
      <c r="I358" s="77">
        <f t="shared" si="148"/>
        <v>27044595</v>
      </c>
      <c r="J358" s="106">
        <f t="shared" si="144"/>
        <v>45.150445641321554</v>
      </c>
      <c r="K358" s="77">
        <f t="shared" si="148"/>
        <v>0</v>
      </c>
      <c r="L358" s="77">
        <f t="shared" si="148"/>
        <v>28000</v>
      </c>
      <c r="M358" s="147">
        <f t="shared" si="148"/>
        <v>14000</v>
      </c>
      <c r="N358" s="77">
        <f t="shared" si="148"/>
        <v>0</v>
      </c>
      <c r="O358" s="77">
        <f t="shared" si="148"/>
        <v>0</v>
      </c>
      <c r="P358" s="114"/>
      <c r="Q358" s="77">
        <f t="shared" si="148"/>
        <v>0</v>
      </c>
      <c r="R358" s="77">
        <f t="shared" si="148"/>
        <v>59926844</v>
      </c>
      <c r="S358" s="77">
        <f t="shared" si="148"/>
        <v>29951418</v>
      </c>
      <c r="T358" s="77">
        <f t="shared" si="148"/>
        <v>27044595</v>
      </c>
      <c r="U358" s="77">
        <f t="shared" si="148"/>
        <v>0</v>
      </c>
      <c r="V358" s="109">
        <f>T358/R358*100</f>
        <v>45.12934971179193</v>
      </c>
    </row>
    <row r="359" spans="3:22" s="14" customFormat="1" ht="37.5" customHeight="1">
      <c r="C359" s="21"/>
      <c r="D359" s="21"/>
      <c r="E359" s="21"/>
      <c r="F359" s="23" t="s">
        <v>12</v>
      </c>
      <c r="G359" s="170">
        <f>G339+G225+G358+G309+G189+G178+G75+G31+G324</f>
        <v>478783355.45</v>
      </c>
      <c r="H359" s="170">
        <f>H339+H225+H358+H309+H189+H178+H75+H31+H324</f>
        <v>272439986.28000003</v>
      </c>
      <c r="I359" s="170">
        <f>I339+I225+I358+I309+I189+I178+I75+I31+I324</f>
        <v>229322460.53</v>
      </c>
      <c r="J359" s="138">
        <f t="shared" si="144"/>
        <v>47.89691578030399</v>
      </c>
      <c r="K359" s="170">
        <f>K339+K225+K358+K309+K189+K178+K75+K31+K324</f>
        <v>0</v>
      </c>
      <c r="L359" s="170">
        <f>L339+L225+L358+L309+L189+L178+L75+L31+L324</f>
        <v>110582945.96</v>
      </c>
      <c r="M359" s="171">
        <f>M339+M225+M358+M309+M189+M178+M75+M31+M324</f>
        <v>84437475.94999999</v>
      </c>
      <c r="N359" s="170">
        <f>N339+N225+N358+N309+N189+N178+N75+N31+N324</f>
        <v>25328231</v>
      </c>
      <c r="O359" s="170">
        <f>O339+O225+O358+O309+O189+O178+O75+O31+O324</f>
        <v>16544487</v>
      </c>
      <c r="P359" s="139">
        <f>N359/L359*100</f>
        <v>22.90428309728854</v>
      </c>
      <c r="Q359" s="170">
        <f>Q339+Q225+Q358+Q309+Q189+Q178+Q75+Q31+Q324</f>
        <v>33719350</v>
      </c>
      <c r="R359" s="170">
        <f>G359+L359</f>
        <v>589366301.41</v>
      </c>
      <c r="S359" s="170">
        <f>H359+M359</f>
        <v>356877462.23</v>
      </c>
      <c r="T359" s="170">
        <f>I359+N359</f>
        <v>254650691.53</v>
      </c>
      <c r="U359" s="170">
        <f>J359+O359</f>
        <v>16544534.89691578</v>
      </c>
      <c r="V359" s="139">
        <f>T359/R359*100</f>
        <v>43.207541883676356</v>
      </c>
    </row>
    <row r="360" spans="3:22" s="57" customFormat="1" ht="57" customHeight="1">
      <c r="C360" s="26"/>
      <c r="D360" s="26"/>
      <c r="E360" s="26"/>
      <c r="F360" s="34" t="s">
        <v>512</v>
      </c>
      <c r="G360" s="63">
        <f>G78+G34+G254+G355+G291+G184+G348+G140+G54</f>
        <v>142888110.45</v>
      </c>
      <c r="H360" s="63">
        <f>H78+H34+H254+H355+H291+H184+H348+H140+H54</f>
        <v>75562165.45</v>
      </c>
      <c r="I360" s="63">
        <f>I78+I34+I254+I355+I291+I184+I348+I140+I54</f>
        <v>69302105</v>
      </c>
      <c r="J360" s="107">
        <f t="shared" si="144"/>
        <v>48.5009597941674</v>
      </c>
      <c r="K360" s="63">
        <f>K78+K34+K254+K355+K291+K184+K348+K140+K54</f>
        <v>0</v>
      </c>
      <c r="L360" s="63">
        <f>L34+L78+L184+L283</f>
        <v>31199732.759999998</v>
      </c>
      <c r="M360" s="63">
        <f>M34+M78+M184+M283</f>
        <v>30100248.76</v>
      </c>
      <c r="N360" s="63">
        <f>N34+N78+N184+N283</f>
        <v>84733</v>
      </c>
      <c r="O360" s="63">
        <f>O34+O78+O184+O283</f>
        <v>84733</v>
      </c>
      <c r="P360" s="114">
        <f>N360/L360*100</f>
        <v>0.2715824544133051</v>
      </c>
      <c r="Q360" s="63">
        <f>Q78+Q34+Q254+Q355+Q291+Q184+Q348+Q140+Q54</f>
        <v>0</v>
      </c>
      <c r="R360" s="63">
        <f>G360+L360</f>
        <v>174087843.20999998</v>
      </c>
      <c r="S360" s="63">
        <f>H360+M360</f>
        <v>105662414.21000001</v>
      </c>
      <c r="T360" s="63">
        <f>I360+N360</f>
        <v>69386838</v>
      </c>
      <c r="U360" s="63">
        <f>U78+U34+U254+U355+U291+U184+U348+U140+U54</f>
        <v>84733</v>
      </c>
      <c r="V360" s="114">
        <f>T360/R360*100</f>
        <v>39.857371267618916</v>
      </c>
    </row>
    <row r="361" spans="3:22" s="90" customFormat="1" ht="24.75" customHeight="1">
      <c r="C361" s="91"/>
      <c r="D361" s="91"/>
      <c r="E361" s="91"/>
      <c r="F361" s="92" t="s">
        <v>21</v>
      </c>
      <c r="G361" s="93">
        <f>G42</f>
        <v>46421200</v>
      </c>
      <c r="H361" s="93">
        <f>H42</f>
        <v>28595600</v>
      </c>
      <c r="I361" s="93">
        <f>I42</f>
        <v>28595599</v>
      </c>
      <c r="J361" s="106">
        <f t="shared" si="144"/>
        <v>61.60030115550653</v>
      </c>
      <c r="K361" s="93">
        <f>K42</f>
        <v>0</v>
      </c>
      <c r="L361" s="93">
        <f>L42</f>
        <v>0</v>
      </c>
      <c r="M361" s="134">
        <f>M42</f>
        <v>0</v>
      </c>
      <c r="N361" s="93">
        <f>N42</f>
        <v>0</v>
      </c>
      <c r="O361" s="93">
        <f>O42</f>
        <v>0</v>
      </c>
      <c r="P361" s="114"/>
      <c r="Q361" s="93">
        <f>Q42</f>
        <v>0</v>
      </c>
      <c r="R361" s="93">
        <f>R42</f>
        <v>46421200</v>
      </c>
      <c r="S361" s="93"/>
      <c r="V361" s="114">
        <f>T361/R361*100</f>
        <v>0</v>
      </c>
    </row>
    <row r="362" spans="3:22" s="94" customFormat="1" ht="21" customHeight="1">
      <c r="C362" s="95"/>
      <c r="D362" s="95"/>
      <c r="E362" s="95"/>
      <c r="F362" s="96" t="s">
        <v>22</v>
      </c>
      <c r="G362" s="97">
        <f aca="true" t="shared" si="149" ref="G362:O362">G82</f>
        <v>28693100</v>
      </c>
      <c r="H362" s="97">
        <f t="shared" si="149"/>
        <v>14346500</v>
      </c>
      <c r="I362" s="97">
        <f t="shared" si="149"/>
        <v>14346500</v>
      </c>
      <c r="J362" s="115">
        <f t="shared" si="149"/>
        <v>49.99982574207736</v>
      </c>
      <c r="K362" s="97">
        <f t="shared" si="149"/>
        <v>0</v>
      </c>
      <c r="L362" s="97">
        <f t="shared" si="149"/>
        <v>0</v>
      </c>
      <c r="M362" s="135">
        <f t="shared" si="149"/>
        <v>0</v>
      </c>
      <c r="N362" s="97">
        <f t="shared" si="149"/>
        <v>0</v>
      </c>
      <c r="O362" s="97">
        <f t="shared" si="149"/>
        <v>0</v>
      </c>
      <c r="P362" s="114"/>
      <c r="Q362" s="97">
        <f>Q82</f>
        <v>0</v>
      </c>
      <c r="R362" s="97">
        <f>R82</f>
        <v>28693100</v>
      </c>
      <c r="S362" s="98"/>
      <c r="T362" s="99"/>
      <c r="U362" s="18"/>
      <c r="V362" s="114">
        <f>T362/R362*100</f>
        <v>0</v>
      </c>
    </row>
    <row r="363" spans="3:19" s="17" customFormat="1" ht="57.75" customHeight="1">
      <c r="C363" s="172" t="s">
        <v>314</v>
      </c>
      <c r="D363" s="172"/>
      <c r="E363" s="172"/>
      <c r="F363" s="172"/>
      <c r="G363" s="172"/>
      <c r="H363" s="172"/>
      <c r="I363" s="16"/>
      <c r="K363" s="82"/>
      <c r="L363" s="88"/>
      <c r="M363" s="136"/>
      <c r="N363" s="89"/>
      <c r="O363" s="88"/>
      <c r="P363" s="173" t="s">
        <v>26</v>
      </c>
      <c r="Q363" s="173"/>
      <c r="R363" s="173"/>
      <c r="S363" s="173"/>
    </row>
    <row r="364" spans="3:19" s="148" customFormat="1" ht="24.75" customHeight="1">
      <c r="C364" s="149"/>
      <c r="D364" s="149"/>
      <c r="E364" s="149"/>
      <c r="F364" s="150"/>
      <c r="G364" s="151"/>
      <c r="H364" s="76"/>
      <c r="I364" s="76"/>
      <c r="J364" s="76"/>
      <c r="K364" s="152"/>
      <c r="L364" s="152"/>
      <c r="M364" s="153"/>
      <c r="N364" s="76"/>
      <c r="O364" s="151"/>
      <c r="P364" s="151"/>
      <c r="Q364" s="154"/>
      <c r="R364" s="154"/>
      <c r="S364" s="151"/>
    </row>
    <row r="365" spans="3:19" s="148" customFormat="1" ht="25.5" customHeight="1">
      <c r="C365" s="149"/>
      <c r="D365" s="149"/>
      <c r="E365" s="149"/>
      <c r="F365" s="155"/>
      <c r="G365" s="156"/>
      <c r="H365" s="77"/>
      <c r="I365" s="77"/>
      <c r="J365" s="77"/>
      <c r="K365" s="77"/>
      <c r="L365" s="77"/>
      <c r="M365" s="157"/>
      <c r="N365" s="158"/>
      <c r="O365" s="100"/>
      <c r="P365" s="100"/>
      <c r="Q365" s="154"/>
      <c r="R365" s="159"/>
      <c r="S365" s="156"/>
    </row>
    <row r="366" spans="3:19" s="160" customFormat="1" ht="18.75" customHeight="1">
      <c r="C366" s="161"/>
      <c r="D366" s="161"/>
      <c r="E366" s="161"/>
      <c r="F366" s="162"/>
      <c r="G366" s="101"/>
      <c r="H366" s="163"/>
      <c r="I366" s="102"/>
      <c r="J366" s="102"/>
      <c r="K366" s="164"/>
      <c r="L366" s="102"/>
      <c r="M366" s="165"/>
      <c r="N366" s="166"/>
      <c r="O366" s="102"/>
      <c r="P366" s="102"/>
      <c r="Q366" s="163"/>
      <c r="R366" s="103"/>
      <c r="S366" s="167"/>
    </row>
    <row r="367" spans="3:19" s="160" customFormat="1" ht="23.25">
      <c r="C367" s="161"/>
      <c r="D367" s="161"/>
      <c r="E367" s="161"/>
      <c r="F367" s="150"/>
      <c r="G367" s="102"/>
      <c r="H367" s="163"/>
      <c r="I367" s="102"/>
      <c r="J367" s="102"/>
      <c r="K367" s="164"/>
      <c r="L367" s="102"/>
      <c r="M367" s="165"/>
      <c r="N367" s="166"/>
      <c r="O367" s="102"/>
      <c r="P367" s="102"/>
      <c r="Q367" s="102"/>
      <c r="R367" s="103"/>
      <c r="S367" s="167"/>
    </row>
    <row r="368" spans="3:19" s="160" customFormat="1" ht="23.25">
      <c r="C368" s="161"/>
      <c r="D368" s="161"/>
      <c r="E368" s="161"/>
      <c r="F368" s="150"/>
      <c r="G368" s="102"/>
      <c r="H368" s="163"/>
      <c r="I368" s="163"/>
      <c r="J368" s="163"/>
      <c r="K368" s="163"/>
      <c r="L368" s="163"/>
      <c r="M368" s="168"/>
      <c r="N368" s="163"/>
      <c r="O368" s="163"/>
      <c r="P368" s="163"/>
      <c r="Q368" s="163"/>
      <c r="R368" s="103"/>
      <c r="S368" s="167"/>
    </row>
    <row r="369" spans="3:19" s="160" customFormat="1" ht="23.25">
      <c r="C369" s="161"/>
      <c r="D369" s="161"/>
      <c r="E369" s="161"/>
      <c r="F369" s="150"/>
      <c r="G369" s="102"/>
      <c r="H369" s="163"/>
      <c r="I369" s="102"/>
      <c r="J369" s="102"/>
      <c r="K369" s="164"/>
      <c r="L369" s="102"/>
      <c r="M369" s="165"/>
      <c r="N369" s="166"/>
      <c r="O369" s="102"/>
      <c r="P369" s="102"/>
      <c r="Q369" s="102"/>
      <c r="R369" s="103"/>
      <c r="S369" s="167"/>
    </row>
    <row r="370" spans="3:19" s="160" customFormat="1" ht="23.25">
      <c r="C370" s="161"/>
      <c r="D370" s="161"/>
      <c r="E370" s="161"/>
      <c r="F370" s="150"/>
      <c r="G370" s="102"/>
      <c r="H370" s="163"/>
      <c r="I370" s="102"/>
      <c r="J370" s="102"/>
      <c r="K370" s="164"/>
      <c r="L370" s="102"/>
      <c r="M370" s="165"/>
      <c r="N370" s="166"/>
      <c r="O370" s="102"/>
      <c r="P370" s="102"/>
      <c r="Q370" s="102"/>
      <c r="R370" s="103"/>
      <c r="S370" s="167"/>
    </row>
    <row r="371" spans="3:19" s="160" customFormat="1" ht="23.25">
      <c r="C371" s="161"/>
      <c r="D371" s="161"/>
      <c r="E371" s="161"/>
      <c r="F371" s="150"/>
      <c r="G371" s="102"/>
      <c r="H371" s="163"/>
      <c r="I371" s="102"/>
      <c r="J371" s="102"/>
      <c r="K371" s="164"/>
      <c r="L371" s="102"/>
      <c r="M371" s="165"/>
      <c r="N371" s="166"/>
      <c r="O371" s="102"/>
      <c r="P371" s="102"/>
      <c r="Q371" s="102"/>
      <c r="R371" s="103"/>
      <c r="S371" s="167"/>
    </row>
    <row r="372" spans="1:46" s="167" customFormat="1" ht="23.25">
      <c r="A372" s="160"/>
      <c r="B372" s="160"/>
      <c r="C372" s="161"/>
      <c r="D372" s="161"/>
      <c r="E372" s="161"/>
      <c r="F372" s="150"/>
      <c r="G372" s="102"/>
      <c r="H372" s="163"/>
      <c r="I372" s="102"/>
      <c r="J372" s="102"/>
      <c r="K372" s="164"/>
      <c r="L372" s="102"/>
      <c r="M372" s="165"/>
      <c r="N372" s="166"/>
      <c r="O372" s="102"/>
      <c r="P372" s="102"/>
      <c r="Q372" s="102"/>
      <c r="R372" s="103"/>
      <c r="T372" s="160"/>
      <c r="U372" s="160"/>
      <c r="V372" s="160"/>
      <c r="W372" s="160"/>
      <c r="X372" s="160"/>
      <c r="Y372" s="160"/>
      <c r="Z372" s="160"/>
      <c r="AA372" s="160"/>
      <c r="AB372" s="160"/>
      <c r="AC372" s="160"/>
      <c r="AD372" s="160"/>
      <c r="AE372" s="160"/>
      <c r="AF372" s="160"/>
      <c r="AG372" s="160"/>
      <c r="AH372" s="160"/>
      <c r="AI372" s="160"/>
      <c r="AJ372" s="160"/>
      <c r="AK372" s="160"/>
      <c r="AL372" s="160"/>
      <c r="AM372" s="160"/>
      <c r="AN372" s="160"/>
      <c r="AO372" s="160"/>
      <c r="AP372" s="160"/>
      <c r="AQ372" s="160"/>
      <c r="AR372" s="160"/>
      <c r="AS372" s="160"/>
      <c r="AT372" s="160"/>
    </row>
    <row r="373" spans="1:46" s="167" customFormat="1" ht="23.25">
      <c r="A373" s="160"/>
      <c r="B373" s="160"/>
      <c r="C373" s="161"/>
      <c r="D373" s="161"/>
      <c r="E373" s="161"/>
      <c r="F373" s="150"/>
      <c r="G373" s="102"/>
      <c r="H373" s="163"/>
      <c r="I373" s="102"/>
      <c r="J373" s="102"/>
      <c r="K373" s="164"/>
      <c r="L373" s="102"/>
      <c r="M373" s="165"/>
      <c r="N373" s="166"/>
      <c r="O373" s="102"/>
      <c r="P373" s="102"/>
      <c r="Q373" s="102"/>
      <c r="R373" s="103"/>
      <c r="T373" s="160"/>
      <c r="U373" s="160"/>
      <c r="V373" s="160"/>
      <c r="W373" s="160"/>
      <c r="X373" s="160"/>
      <c r="Y373" s="160"/>
      <c r="Z373" s="160"/>
      <c r="AA373" s="160"/>
      <c r="AB373" s="160"/>
      <c r="AC373" s="160"/>
      <c r="AD373" s="160"/>
      <c r="AE373" s="160"/>
      <c r="AF373" s="160"/>
      <c r="AG373" s="160"/>
      <c r="AH373" s="160"/>
      <c r="AI373" s="160"/>
      <c r="AJ373" s="160"/>
      <c r="AK373" s="160"/>
      <c r="AL373" s="160"/>
      <c r="AM373" s="160"/>
      <c r="AN373" s="160"/>
      <c r="AO373" s="160"/>
      <c r="AP373" s="160"/>
      <c r="AQ373" s="160"/>
      <c r="AR373" s="160"/>
      <c r="AS373" s="160"/>
      <c r="AT373" s="160"/>
    </row>
    <row r="374" spans="1:46" s="167" customFormat="1" ht="23.25">
      <c r="A374" s="160"/>
      <c r="B374" s="160"/>
      <c r="C374" s="161"/>
      <c r="D374" s="161"/>
      <c r="E374" s="161"/>
      <c r="F374" s="150"/>
      <c r="G374" s="102"/>
      <c r="H374" s="163"/>
      <c r="I374" s="102"/>
      <c r="J374" s="102"/>
      <c r="K374" s="164"/>
      <c r="L374" s="102"/>
      <c r="M374" s="165"/>
      <c r="N374" s="166"/>
      <c r="O374" s="102"/>
      <c r="P374" s="102"/>
      <c r="Q374" s="102"/>
      <c r="R374" s="103"/>
      <c r="T374" s="160"/>
      <c r="U374" s="160"/>
      <c r="V374" s="160"/>
      <c r="W374" s="160"/>
      <c r="X374" s="160"/>
      <c r="Y374" s="160"/>
      <c r="Z374" s="160"/>
      <c r="AA374" s="160"/>
      <c r="AB374" s="160"/>
      <c r="AC374" s="160"/>
      <c r="AD374" s="160"/>
      <c r="AE374" s="160"/>
      <c r="AF374" s="160"/>
      <c r="AG374" s="160"/>
      <c r="AH374" s="160"/>
      <c r="AI374" s="160"/>
      <c r="AJ374" s="160"/>
      <c r="AK374" s="160"/>
      <c r="AL374" s="160"/>
      <c r="AM374" s="160"/>
      <c r="AN374" s="160"/>
      <c r="AO374" s="160"/>
      <c r="AP374" s="160"/>
      <c r="AQ374" s="160"/>
      <c r="AR374" s="160"/>
      <c r="AS374" s="160"/>
      <c r="AT374" s="160"/>
    </row>
    <row r="375" spans="1:46" s="167" customFormat="1" ht="23.25">
      <c r="A375" s="160"/>
      <c r="B375" s="160"/>
      <c r="C375" s="161"/>
      <c r="D375" s="161"/>
      <c r="E375" s="161"/>
      <c r="F375" s="150"/>
      <c r="G375" s="102"/>
      <c r="H375" s="163"/>
      <c r="I375" s="163"/>
      <c r="J375" s="163"/>
      <c r="K375" s="163"/>
      <c r="L375" s="163"/>
      <c r="M375" s="168"/>
      <c r="N375" s="163"/>
      <c r="O375" s="163"/>
      <c r="P375" s="163"/>
      <c r="Q375" s="163"/>
      <c r="R375" s="103"/>
      <c r="T375" s="160"/>
      <c r="U375" s="160"/>
      <c r="V375" s="160"/>
      <c r="W375" s="160"/>
      <c r="X375" s="160"/>
      <c r="Y375" s="160"/>
      <c r="Z375" s="160"/>
      <c r="AA375" s="160"/>
      <c r="AB375" s="160"/>
      <c r="AC375" s="160"/>
      <c r="AD375" s="160"/>
      <c r="AE375" s="160"/>
      <c r="AF375" s="160"/>
      <c r="AG375" s="160"/>
      <c r="AH375" s="160"/>
      <c r="AI375" s="160"/>
      <c r="AJ375" s="160"/>
      <c r="AK375" s="160"/>
      <c r="AL375" s="160"/>
      <c r="AM375" s="160"/>
      <c r="AN375" s="160"/>
      <c r="AO375" s="160"/>
      <c r="AP375" s="160"/>
      <c r="AQ375" s="160"/>
      <c r="AR375" s="160"/>
      <c r="AS375" s="160"/>
      <c r="AT375" s="160"/>
    </row>
    <row r="376" spans="1:46" s="167" customFormat="1" ht="23.25">
      <c r="A376" s="160"/>
      <c r="B376" s="160"/>
      <c r="C376" s="161"/>
      <c r="D376" s="161"/>
      <c r="E376" s="161"/>
      <c r="F376" s="150"/>
      <c r="G376" s="102"/>
      <c r="H376" s="163"/>
      <c r="I376" s="102"/>
      <c r="J376" s="102"/>
      <c r="K376" s="164"/>
      <c r="L376" s="102"/>
      <c r="M376" s="165"/>
      <c r="N376" s="166"/>
      <c r="O376" s="102"/>
      <c r="P376" s="102"/>
      <c r="Q376" s="102"/>
      <c r="R376" s="103"/>
      <c r="T376" s="160"/>
      <c r="U376" s="160"/>
      <c r="V376" s="160"/>
      <c r="W376" s="160"/>
      <c r="X376" s="160"/>
      <c r="Y376" s="160"/>
      <c r="Z376" s="160"/>
      <c r="AA376" s="160"/>
      <c r="AB376" s="160"/>
      <c r="AC376" s="160"/>
      <c r="AD376" s="160"/>
      <c r="AE376" s="160"/>
      <c r="AF376" s="160"/>
      <c r="AG376" s="160"/>
      <c r="AH376" s="160"/>
      <c r="AI376" s="160"/>
      <c r="AJ376" s="160"/>
      <c r="AK376" s="160"/>
      <c r="AL376" s="160"/>
      <c r="AM376" s="160"/>
      <c r="AN376" s="160"/>
      <c r="AO376" s="160"/>
      <c r="AP376" s="160"/>
      <c r="AQ376" s="160"/>
      <c r="AR376" s="160"/>
      <c r="AS376" s="160"/>
      <c r="AT376" s="160"/>
    </row>
    <row r="377" spans="1:46" s="167" customFormat="1" ht="23.25">
      <c r="A377" s="160"/>
      <c r="B377" s="160"/>
      <c r="C377" s="161"/>
      <c r="D377" s="161"/>
      <c r="E377" s="161"/>
      <c r="F377" s="150"/>
      <c r="G377" s="102"/>
      <c r="H377" s="163"/>
      <c r="I377" s="163"/>
      <c r="J377" s="163"/>
      <c r="K377" s="163"/>
      <c r="L377" s="163"/>
      <c r="M377" s="168"/>
      <c r="N377" s="163"/>
      <c r="O377" s="163"/>
      <c r="P377" s="163"/>
      <c r="Q377" s="163"/>
      <c r="R377" s="103"/>
      <c r="T377" s="160"/>
      <c r="U377" s="160"/>
      <c r="V377" s="160"/>
      <c r="W377" s="160"/>
      <c r="X377" s="160"/>
      <c r="Y377" s="160"/>
      <c r="Z377" s="160"/>
      <c r="AA377" s="160"/>
      <c r="AB377" s="160"/>
      <c r="AC377" s="160"/>
      <c r="AD377" s="160"/>
      <c r="AE377" s="160"/>
      <c r="AF377" s="160"/>
      <c r="AG377" s="160"/>
      <c r="AH377" s="160"/>
      <c r="AI377" s="160"/>
      <c r="AJ377" s="160"/>
      <c r="AK377" s="160"/>
      <c r="AL377" s="160"/>
      <c r="AM377" s="160"/>
      <c r="AN377" s="160"/>
      <c r="AO377" s="160"/>
      <c r="AP377" s="160"/>
      <c r="AQ377" s="160"/>
      <c r="AR377" s="160"/>
      <c r="AS377" s="160"/>
      <c r="AT377" s="160"/>
    </row>
    <row r="378" spans="1:46" s="167" customFormat="1" ht="23.25">
      <c r="A378" s="160"/>
      <c r="B378" s="160"/>
      <c r="C378" s="161"/>
      <c r="D378" s="161"/>
      <c r="E378" s="161"/>
      <c r="F378" s="150"/>
      <c r="G378" s="102"/>
      <c r="H378" s="163"/>
      <c r="I378" s="163"/>
      <c r="J378" s="163"/>
      <c r="K378" s="163"/>
      <c r="L378" s="163"/>
      <c r="M378" s="168"/>
      <c r="N378" s="163"/>
      <c r="O378" s="163"/>
      <c r="P378" s="163"/>
      <c r="Q378" s="163"/>
      <c r="R378" s="103"/>
      <c r="T378" s="160"/>
      <c r="U378" s="160"/>
      <c r="V378" s="160"/>
      <c r="W378" s="160"/>
      <c r="X378" s="160"/>
      <c r="Y378" s="160"/>
      <c r="Z378" s="160"/>
      <c r="AA378" s="160"/>
      <c r="AB378" s="160"/>
      <c r="AC378" s="160"/>
      <c r="AD378" s="160"/>
      <c r="AE378" s="160"/>
      <c r="AF378" s="160"/>
      <c r="AG378" s="160"/>
      <c r="AH378" s="160"/>
      <c r="AI378" s="160"/>
      <c r="AJ378" s="160"/>
      <c r="AK378" s="160"/>
      <c r="AL378" s="160"/>
      <c r="AM378" s="160"/>
      <c r="AN378" s="160"/>
      <c r="AO378" s="160"/>
      <c r="AP378" s="160"/>
      <c r="AQ378" s="160"/>
      <c r="AR378" s="160"/>
      <c r="AS378" s="160"/>
      <c r="AT378" s="160"/>
    </row>
    <row r="379" spans="1:46" s="167" customFormat="1" ht="23.25">
      <c r="A379" s="160"/>
      <c r="B379" s="160"/>
      <c r="C379" s="161"/>
      <c r="D379" s="161"/>
      <c r="E379" s="161"/>
      <c r="F379" s="150"/>
      <c r="G379" s="102"/>
      <c r="H379" s="163"/>
      <c r="I379" s="163"/>
      <c r="J379" s="163"/>
      <c r="K379" s="163"/>
      <c r="L379" s="163"/>
      <c r="M379" s="168"/>
      <c r="N379" s="163"/>
      <c r="O379" s="163"/>
      <c r="P379" s="163"/>
      <c r="Q379" s="163"/>
      <c r="R379" s="103"/>
      <c r="T379" s="160"/>
      <c r="U379" s="160"/>
      <c r="V379" s="160"/>
      <c r="W379" s="160"/>
      <c r="X379" s="160"/>
      <c r="Y379" s="160"/>
      <c r="Z379" s="160"/>
      <c r="AA379" s="160"/>
      <c r="AB379" s="160"/>
      <c r="AC379" s="160"/>
      <c r="AD379" s="160"/>
      <c r="AE379" s="160"/>
      <c r="AF379" s="160"/>
      <c r="AG379" s="160"/>
      <c r="AH379" s="160"/>
      <c r="AI379" s="160"/>
      <c r="AJ379" s="160"/>
      <c r="AK379" s="160"/>
      <c r="AL379" s="160"/>
      <c r="AM379" s="160"/>
      <c r="AN379" s="160"/>
      <c r="AO379" s="160"/>
      <c r="AP379" s="160"/>
      <c r="AQ379" s="160"/>
      <c r="AR379" s="160"/>
      <c r="AS379" s="160"/>
      <c r="AT379" s="160"/>
    </row>
    <row r="380" spans="1:46" s="167" customFormat="1" ht="23.25">
      <c r="A380" s="160"/>
      <c r="B380" s="160"/>
      <c r="C380" s="161"/>
      <c r="D380" s="161"/>
      <c r="E380" s="161"/>
      <c r="F380" s="150"/>
      <c r="G380" s="102"/>
      <c r="H380" s="163"/>
      <c r="I380" s="102"/>
      <c r="J380" s="102"/>
      <c r="K380" s="164"/>
      <c r="L380" s="102"/>
      <c r="M380" s="165"/>
      <c r="N380" s="166"/>
      <c r="O380" s="102"/>
      <c r="P380" s="102"/>
      <c r="Q380" s="102"/>
      <c r="R380" s="103"/>
      <c r="T380" s="160"/>
      <c r="U380" s="160"/>
      <c r="V380" s="160"/>
      <c r="W380" s="160"/>
      <c r="X380" s="160"/>
      <c r="Y380" s="160"/>
      <c r="Z380" s="160"/>
      <c r="AA380" s="160"/>
      <c r="AB380" s="160"/>
      <c r="AC380" s="160"/>
      <c r="AD380" s="160"/>
      <c r="AE380" s="160"/>
      <c r="AF380" s="160"/>
      <c r="AG380" s="160"/>
      <c r="AH380" s="160"/>
      <c r="AI380" s="160"/>
      <c r="AJ380" s="160"/>
      <c r="AK380" s="160"/>
      <c r="AL380" s="160"/>
      <c r="AM380" s="160"/>
      <c r="AN380" s="160"/>
      <c r="AO380" s="160"/>
      <c r="AP380" s="160"/>
      <c r="AQ380" s="160"/>
      <c r="AR380" s="160"/>
      <c r="AS380" s="160"/>
      <c r="AT380" s="160"/>
    </row>
    <row r="381" spans="1:46" s="167" customFormat="1" ht="23.25">
      <c r="A381" s="160"/>
      <c r="B381" s="160"/>
      <c r="C381" s="161"/>
      <c r="D381" s="161"/>
      <c r="E381" s="161"/>
      <c r="F381" s="150"/>
      <c r="G381" s="102"/>
      <c r="H381" s="163"/>
      <c r="I381" s="102"/>
      <c r="J381" s="102"/>
      <c r="K381" s="164"/>
      <c r="L381" s="102"/>
      <c r="M381" s="165"/>
      <c r="N381" s="166"/>
      <c r="O381" s="102"/>
      <c r="P381" s="102"/>
      <c r="Q381" s="102"/>
      <c r="R381" s="103"/>
      <c r="T381" s="160"/>
      <c r="U381" s="160"/>
      <c r="V381" s="160"/>
      <c r="W381" s="160"/>
      <c r="X381" s="160"/>
      <c r="Y381" s="160"/>
      <c r="Z381" s="160"/>
      <c r="AA381" s="160"/>
      <c r="AB381" s="160"/>
      <c r="AC381" s="160"/>
      <c r="AD381" s="160"/>
      <c r="AE381" s="160"/>
      <c r="AF381" s="160"/>
      <c r="AG381" s="160"/>
      <c r="AH381" s="160"/>
      <c r="AI381" s="160"/>
      <c r="AJ381" s="160"/>
      <c r="AK381" s="160"/>
      <c r="AL381" s="160"/>
      <c r="AM381" s="160"/>
      <c r="AN381" s="160"/>
      <c r="AO381" s="160"/>
      <c r="AP381" s="160"/>
      <c r="AQ381" s="160"/>
      <c r="AR381" s="160"/>
      <c r="AS381" s="160"/>
      <c r="AT381" s="160"/>
    </row>
    <row r="382" spans="1:46" s="167" customFormat="1" ht="23.25">
      <c r="A382" s="160"/>
      <c r="B382" s="160"/>
      <c r="C382" s="161"/>
      <c r="D382" s="161"/>
      <c r="E382" s="161"/>
      <c r="F382" s="150"/>
      <c r="G382" s="102"/>
      <c r="H382" s="163"/>
      <c r="I382" s="102"/>
      <c r="J382" s="102"/>
      <c r="K382" s="164"/>
      <c r="L382" s="102"/>
      <c r="M382" s="165"/>
      <c r="N382" s="166"/>
      <c r="O382" s="102"/>
      <c r="P382" s="102"/>
      <c r="Q382" s="102"/>
      <c r="R382" s="103"/>
      <c r="T382" s="160"/>
      <c r="U382" s="160"/>
      <c r="V382" s="160"/>
      <c r="W382" s="160"/>
      <c r="X382" s="160"/>
      <c r="Y382" s="160"/>
      <c r="Z382" s="160"/>
      <c r="AA382" s="160"/>
      <c r="AB382" s="160"/>
      <c r="AC382" s="160"/>
      <c r="AD382" s="160"/>
      <c r="AE382" s="160"/>
      <c r="AF382" s="160"/>
      <c r="AG382" s="160"/>
      <c r="AH382" s="160"/>
      <c r="AI382" s="160"/>
      <c r="AJ382" s="160"/>
      <c r="AK382" s="160"/>
      <c r="AL382" s="160"/>
      <c r="AM382" s="160"/>
      <c r="AN382" s="160"/>
      <c r="AO382" s="160"/>
      <c r="AP382" s="160"/>
      <c r="AQ382" s="160"/>
      <c r="AR382" s="160"/>
      <c r="AS382" s="160"/>
      <c r="AT382" s="160"/>
    </row>
    <row r="383" spans="1:46" s="167" customFormat="1" ht="23.25">
      <c r="A383" s="160"/>
      <c r="B383" s="160"/>
      <c r="C383" s="161"/>
      <c r="D383" s="161"/>
      <c r="E383" s="161"/>
      <c r="F383" s="150"/>
      <c r="G383" s="102"/>
      <c r="H383" s="163"/>
      <c r="I383" s="102"/>
      <c r="J383" s="102"/>
      <c r="K383" s="164"/>
      <c r="L383" s="102"/>
      <c r="M383" s="165"/>
      <c r="N383" s="166"/>
      <c r="O383" s="102"/>
      <c r="P383" s="102"/>
      <c r="Q383" s="102"/>
      <c r="R383" s="103"/>
      <c r="T383" s="160"/>
      <c r="U383" s="160"/>
      <c r="V383" s="160"/>
      <c r="W383" s="160"/>
      <c r="X383" s="160"/>
      <c r="Y383" s="160"/>
      <c r="Z383" s="160"/>
      <c r="AA383" s="160"/>
      <c r="AB383" s="160"/>
      <c r="AC383" s="160"/>
      <c r="AD383" s="160"/>
      <c r="AE383" s="160"/>
      <c r="AF383" s="160"/>
      <c r="AG383" s="160"/>
      <c r="AH383" s="160"/>
      <c r="AI383" s="160"/>
      <c r="AJ383" s="160"/>
      <c r="AK383" s="160"/>
      <c r="AL383" s="160"/>
      <c r="AM383" s="160"/>
      <c r="AN383" s="160"/>
      <c r="AO383" s="160"/>
      <c r="AP383" s="160"/>
      <c r="AQ383" s="160"/>
      <c r="AR383" s="160"/>
      <c r="AS383" s="160"/>
      <c r="AT383" s="160"/>
    </row>
    <row r="384" spans="1:46" s="167" customFormat="1" ht="23.25">
      <c r="A384" s="160"/>
      <c r="B384" s="160"/>
      <c r="C384" s="161"/>
      <c r="D384" s="161"/>
      <c r="E384" s="161"/>
      <c r="F384" s="150"/>
      <c r="G384" s="102"/>
      <c r="H384" s="163"/>
      <c r="I384" s="163"/>
      <c r="J384" s="163"/>
      <c r="K384" s="163"/>
      <c r="L384" s="163"/>
      <c r="M384" s="168"/>
      <c r="N384" s="163"/>
      <c r="O384" s="163"/>
      <c r="P384" s="163"/>
      <c r="Q384" s="163"/>
      <c r="R384" s="103"/>
      <c r="T384" s="160"/>
      <c r="U384" s="160"/>
      <c r="V384" s="160"/>
      <c r="W384" s="160"/>
      <c r="X384" s="160"/>
      <c r="Y384" s="160"/>
      <c r="Z384" s="160"/>
      <c r="AA384" s="160"/>
      <c r="AB384" s="160"/>
      <c r="AC384" s="160"/>
      <c r="AD384" s="160"/>
      <c r="AE384" s="160"/>
      <c r="AF384" s="160"/>
      <c r="AG384" s="160"/>
      <c r="AH384" s="160"/>
      <c r="AI384" s="160"/>
      <c r="AJ384" s="160"/>
      <c r="AK384" s="160"/>
      <c r="AL384" s="160"/>
      <c r="AM384" s="160"/>
      <c r="AN384" s="160"/>
      <c r="AO384" s="160"/>
      <c r="AP384" s="160"/>
      <c r="AQ384" s="160"/>
      <c r="AR384" s="160"/>
      <c r="AS384" s="160"/>
      <c r="AT384" s="160"/>
    </row>
    <row r="385" spans="1:46" s="167" customFormat="1" ht="23.25">
      <c r="A385" s="160"/>
      <c r="B385" s="160"/>
      <c r="C385" s="161"/>
      <c r="D385" s="161"/>
      <c r="E385" s="161"/>
      <c r="F385" s="150"/>
      <c r="G385" s="102"/>
      <c r="H385" s="163"/>
      <c r="I385" s="163"/>
      <c r="J385" s="163"/>
      <c r="K385" s="163"/>
      <c r="L385" s="163"/>
      <c r="M385" s="168"/>
      <c r="N385" s="163"/>
      <c r="O385" s="163"/>
      <c r="P385" s="163"/>
      <c r="Q385" s="163"/>
      <c r="R385" s="103"/>
      <c r="T385" s="160"/>
      <c r="U385" s="160"/>
      <c r="V385" s="160"/>
      <c r="W385" s="160"/>
      <c r="X385" s="160"/>
      <c r="Y385" s="160"/>
      <c r="Z385" s="160"/>
      <c r="AA385" s="160"/>
      <c r="AB385" s="160"/>
      <c r="AC385" s="160"/>
      <c r="AD385" s="160"/>
      <c r="AE385" s="160"/>
      <c r="AF385" s="160"/>
      <c r="AG385" s="160"/>
      <c r="AH385" s="160"/>
      <c r="AI385" s="160"/>
      <c r="AJ385" s="160"/>
      <c r="AK385" s="160"/>
      <c r="AL385" s="160"/>
      <c r="AM385" s="160"/>
      <c r="AN385" s="160"/>
      <c r="AO385" s="160"/>
      <c r="AP385" s="160"/>
      <c r="AQ385" s="160"/>
      <c r="AR385" s="160"/>
      <c r="AS385" s="160"/>
      <c r="AT385" s="160"/>
    </row>
    <row r="386" spans="1:46" s="167" customFormat="1" ht="18.75">
      <c r="A386" s="160"/>
      <c r="B386" s="160"/>
      <c r="C386" s="161"/>
      <c r="D386" s="161"/>
      <c r="E386" s="161"/>
      <c r="F386" s="169"/>
      <c r="G386" s="102"/>
      <c r="H386" s="163"/>
      <c r="I386" s="102"/>
      <c r="J386" s="102"/>
      <c r="K386" s="164"/>
      <c r="L386" s="102"/>
      <c r="M386" s="165"/>
      <c r="N386" s="166"/>
      <c r="O386" s="102"/>
      <c r="P386" s="102"/>
      <c r="Q386" s="102"/>
      <c r="R386" s="163"/>
      <c r="T386" s="160"/>
      <c r="U386" s="160"/>
      <c r="V386" s="160"/>
      <c r="W386" s="160"/>
      <c r="X386" s="160"/>
      <c r="Y386" s="160"/>
      <c r="Z386" s="160"/>
      <c r="AA386" s="160"/>
      <c r="AB386" s="160"/>
      <c r="AC386" s="160"/>
      <c r="AD386" s="160"/>
      <c r="AE386" s="160"/>
      <c r="AF386" s="160"/>
      <c r="AG386" s="160"/>
      <c r="AH386" s="160"/>
      <c r="AI386" s="160"/>
      <c r="AJ386" s="160"/>
      <c r="AK386" s="160"/>
      <c r="AL386" s="160"/>
      <c r="AM386" s="160"/>
      <c r="AN386" s="160"/>
      <c r="AO386" s="160"/>
      <c r="AP386" s="160"/>
      <c r="AQ386" s="160"/>
      <c r="AR386" s="160"/>
      <c r="AS386" s="160"/>
      <c r="AT386" s="160"/>
    </row>
    <row r="387" spans="1:46" s="167" customFormat="1" ht="18.75">
      <c r="A387" s="160"/>
      <c r="B387" s="160"/>
      <c r="C387" s="161"/>
      <c r="D387" s="161"/>
      <c r="E387" s="161"/>
      <c r="F387" s="169"/>
      <c r="G387" s="102"/>
      <c r="H387" s="163"/>
      <c r="I387" s="163"/>
      <c r="J387" s="163"/>
      <c r="K387" s="163"/>
      <c r="L387" s="163"/>
      <c r="M387" s="168"/>
      <c r="N387" s="163"/>
      <c r="O387" s="163"/>
      <c r="P387" s="163"/>
      <c r="Q387" s="163"/>
      <c r="R387" s="163"/>
      <c r="T387" s="160"/>
      <c r="U387" s="160"/>
      <c r="V387" s="160"/>
      <c r="W387" s="160"/>
      <c r="X387" s="160"/>
      <c r="Y387" s="160"/>
      <c r="Z387" s="160"/>
      <c r="AA387" s="160"/>
      <c r="AB387" s="160"/>
      <c r="AC387" s="160"/>
      <c r="AD387" s="160"/>
      <c r="AE387" s="160"/>
      <c r="AF387" s="160"/>
      <c r="AG387" s="160"/>
      <c r="AH387" s="160"/>
      <c r="AI387" s="160"/>
      <c r="AJ387" s="160"/>
      <c r="AK387" s="160"/>
      <c r="AL387" s="160"/>
      <c r="AM387" s="160"/>
      <c r="AN387" s="160"/>
      <c r="AO387" s="160"/>
      <c r="AP387" s="160"/>
      <c r="AQ387" s="160"/>
      <c r="AR387" s="160"/>
      <c r="AS387" s="160"/>
      <c r="AT387" s="160"/>
    </row>
    <row r="388" spans="1:46" s="167" customFormat="1" ht="18.75">
      <c r="A388" s="160"/>
      <c r="B388" s="160"/>
      <c r="C388" s="161"/>
      <c r="D388" s="161"/>
      <c r="E388" s="161"/>
      <c r="F388" s="169"/>
      <c r="G388" s="102"/>
      <c r="H388" s="163"/>
      <c r="I388" s="163"/>
      <c r="J388" s="163"/>
      <c r="K388" s="163"/>
      <c r="L388" s="163"/>
      <c r="M388" s="168"/>
      <c r="N388" s="163"/>
      <c r="O388" s="163"/>
      <c r="P388" s="163"/>
      <c r="Q388" s="163"/>
      <c r="R388" s="163"/>
      <c r="T388" s="160"/>
      <c r="U388" s="160"/>
      <c r="V388" s="160"/>
      <c r="W388" s="160"/>
      <c r="X388" s="160"/>
      <c r="Y388" s="160"/>
      <c r="Z388" s="160"/>
      <c r="AA388" s="160"/>
      <c r="AB388" s="160"/>
      <c r="AC388" s="160"/>
      <c r="AD388" s="160"/>
      <c r="AE388" s="160"/>
      <c r="AF388" s="160"/>
      <c r="AG388" s="160"/>
      <c r="AH388" s="160"/>
      <c r="AI388" s="160"/>
      <c r="AJ388" s="160"/>
      <c r="AK388" s="160"/>
      <c r="AL388" s="160"/>
      <c r="AM388" s="160"/>
      <c r="AN388" s="160"/>
      <c r="AO388" s="160"/>
      <c r="AP388" s="160"/>
      <c r="AQ388" s="160"/>
      <c r="AR388" s="160"/>
      <c r="AS388" s="160"/>
      <c r="AT388" s="160"/>
    </row>
    <row r="389" spans="1:46" s="167" customFormat="1" ht="18.75">
      <c r="A389" s="160"/>
      <c r="B389" s="160"/>
      <c r="C389" s="161"/>
      <c r="D389" s="161"/>
      <c r="E389" s="161"/>
      <c r="F389" s="169"/>
      <c r="G389" s="102"/>
      <c r="H389" s="163"/>
      <c r="I389" s="102"/>
      <c r="J389" s="102"/>
      <c r="K389" s="164"/>
      <c r="L389" s="102"/>
      <c r="M389" s="165"/>
      <c r="N389" s="166"/>
      <c r="O389" s="102"/>
      <c r="P389" s="102"/>
      <c r="Q389" s="102"/>
      <c r="R389" s="163"/>
      <c r="T389" s="160"/>
      <c r="U389" s="160"/>
      <c r="V389" s="160"/>
      <c r="W389" s="160"/>
      <c r="X389" s="160"/>
      <c r="Y389" s="160"/>
      <c r="Z389" s="160"/>
      <c r="AA389" s="160"/>
      <c r="AB389" s="160"/>
      <c r="AC389" s="160"/>
      <c r="AD389" s="160"/>
      <c r="AE389" s="160"/>
      <c r="AF389" s="160"/>
      <c r="AG389" s="160"/>
      <c r="AH389" s="160"/>
      <c r="AI389" s="160"/>
      <c r="AJ389" s="160"/>
      <c r="AK389" s="160"/>
      <c r="AL389" s="160"/>
      <c r="AM389" s="160"/>
      <c r="AN389" s="160"/>
      <c r="AO389" s="160"/>
      <c r="AP389" s="160"/>
      <c r="AQ389" s="160"/>
      <c r="AR389" s="160"/>
      <c r="AS389" s="160"/>
      <c r="AT389" s="160"/>
    </row>
    <row r="390" spans="1:46" s="167" customFormat="1" ht="18.75">
      <c r="A390" s="160"/>
      <c r="B390" s="160"/>
      <c r="C390" s="161"/>
      <c r="D390" s="161"/>
      <c r="E390" s="161"/>
      <c r="F390" s="169"/>
      <c r="G390" s="102"/>
      <c r="H390" s="163"/>
      <c r="I390" s="102"/>
      <c r="J390" s="102"/>
      <c r="K390" s="164"/>
      <c r="L390" s="102"/>
      <c r="M390" s="165"/>
      <c r="N390" s="166"/>
      <c r="O390" s="102"/>
      <c r="P390" s="102"/>
      <c r="Q390" s="102"/>
      <c r="R390" s="163"/>
      <c r="T390" s="160"/>
      <c r="U390" s="160"/>
      <c r="V390" s="160"/>
      <c r="W390" s="160"/>
      <c r="X390" s="160"/>
      <c r="Y390" s="160"/>
      <c r="Z390" s="160"/>
      <c r="AA390" s="160"/>
      <c r="AB390" s="160"/>
      <c r="AC390" s="160"/>
      <c r="AD390" s="160"/>
      <c r="AE390" s="160"/>
      <c r="AF390" s="160"/>
      <c r="AG390" s="160"/>
      <c r="AH390" s="160"/>
      <c r="AI390" s="160"/>
      <c r="AJ390" s="160"/>
      <c r="AK390" s="160"/>
      <c r="AL390" s="160"/>
      <c r="AM390" s="160"/>
      <c r="AN390" s="160"/>
      <c r="AO390" s="160"/>
      <c r="AP390" s="160"/>
      <c r="AQ390" s="160"/>
      <c r="AR390" s="160"/>
      <c r="AS390" s="160"/>
      <c r="AT390" s="160"/>
    </row>
    <row r="391" spans="1:46" s="167" customFormat="1" ht="18.75">
      <c r="A391" s="160"/>
      <c r="B391" s="160"/>
      <c r="C391" s="161"/>
      <c r="D391" s="161"/>
      <c r="E391" s="161"/>
      <c r="F391" s="169"/>
      <c r="G391" s="102"/>
      <c r="H391" s="163"/>
      <c r="I391" s="102"/>
      <c r="J391" s="102"/>
      <c r="K391" s="164"/>
      <c r="L391" s="102"/>
      <c r="M391" s="165"/>
      <c r="N391" s="166"/>
      <c r="O391" s="102"/>
      <c r="P391" s="102"/>
      <c r="Q391" s="102"/>
      <c r="R391" s="163"/>
      <c r="T391" s="160"/>
      <c r="U391" s="160"/>
      <c r="V391" s="160"/>
      <c r="W391" s="160"/>
      <c r="X391" s="160"/>
      <c r="Y391" s="160"/>
      <c r="Z391" s="160"/>
      <c r="AA391" s="160"/>
      <c r="AB391" s="160"/>
      <c r="AC391" s="160"/>
      <c r="AD391" s="160"/>
      <c r="AE391" s="160"/>
      <c r="AF391" s="160"/>
      <c r="AG391" s="160"/>
      <c r="AH391" s="160"/>
      <c r="AI391" s="160"/>
      <c r="AJ391" s="160"/>
      <c r="AK391" s="160"/>
      <c r="AL391" s="160"/>
      <c r="AM391" s="160"/>
      <c r="AN391" s="160"/>
      <c r="AO391" s="160"/>
      <c r="AP391" s="160"/>
      <c r="AQ391" s="160"/>
      <c r="AR391" s="160"/>
      <c r="AS391" s="160"/>
      <c r="AT391" s="160"/>
    </row>
    <row r="392" spans="1:46" s="167" customFormat="1" ht="18.75">
      <c r="A392" s="160"/>
      <c r="B392" s="160"/>
      <c r="C392" s="161"/>
      <c r="D392" s="161"/>
      <c r="E392" s="161"/>
      <c r="F392" s="169"/>
      <c r="G392" s="102"/>
      <c r="H392" s="163"/>
      <c r="I392" s="102"/>
      <c r="J392" s="102"/>
      <c r="K392" s="164"/>
      <c r="L392" s="102"/>
      <c r="M392" s="165"/>
      <c r="N392" s="166"/>
      <c r="O392" s="102"/>
      <c r="P392" s="102"/>
      <c r="Q392" s="102"/>
      <c r="R392" s="163"/>
      <c r="T392" s="160"/>
      <c r="U392" s="160"/>
      <c r="V392" s="160"/>
      <c r="W392" s="160"/>
      <c r="X392" s="160"/>
      <c r="Y392" s="160"/>
      <c r="Z392" s="160"/>
      <c r="AA392" s="160"/>
      <c r="AB392" s="160"/>
      <c r="AC392" s="160"/>
      <c r="AD392" s="160"/>
      <c r="AE392" s="160"/>
      <c r="AF392" s="160"/>
      <c r="AG392" s="160"/>
      <c r="AH392" s="160"/>
      <c r="AI392" s="160"/>
      <c r="AJ392" s="160"/>
      <c r="AK392" s="160"/>
      <c r="AL392" s="160"/>
      <c r="AM392" s="160"/>
      <c r="AN392" s="160"/>
      <c r="AO392" s="160"/>
      <c r="AP392" s="160"/>
      <c r="AQ392" s="160"/>
      <c r="AR392" s="160"/>
      <c r="AS392" s="160"/>
      <c r="AT392" s="160"/>
    </row>
    <row r="393" spans="1:46" s="167" customFormat="1" ht="18.75">
      <c r="A393" s="160"/>
      <c r="B393" s="160"/>
      <c r="C393" s="161"/>
      <c r="D393" s="161"/>
      <c r="E393" s="161"/>
      <c r="F393" s="102"/>
      <c r="G393" s="102"/>
      <c r="H393" s="102"/>
      <c r="I393" s="102"/>
      <c r="J393" s="102"/>
      <c r="K393" s="164"/>
      <c r="L393" s="102"/>
      <c r="M393" s="165"/>
      <c r="N393" s="166"/>
      <c r="O393" s="102"/>
      <c r="P393" s="102"/>
      <c r="Q393" s="102"/>
      <c r="R393" s="103"/>
      <c r="T393" s="160"/>
      <c r="U393" s="160"/>
      <c r="V393" s="160"/>
      <c r="W393" s="160"/>
      <c r="X393" s="160"/>
      <c r="Y393" s="160"/>
      <c r="Z393" s="160"/>
      <c r="AA393" s="160"/>
      <c r="AB393" s="160"/>
      <c r="AC393" s="160"/>
      <c r="AD393" s="160"/>
      <c r="AE393" s="160"/>
      <c r="AF393" s="160"/>
      <c r="AG393" s="160"/>
      <c r="AH393" s="160"/>
      <c r="AI393" s="160"/>
      <c r="AJ393" s="160"/>
      <c r="AK393" s="160"/>
      <c r="AL393" s="160"/>
      <c r="AM393" s="160"/>
      <c r="AN393" s="160"/>
      <c r="AO393" s="160"/>
      <c r="AP393" s="160"/>
      <c r="AQ393" s="160"/>
      <c r="AR393" s="160"/>
      <c r="AS393" s="160"/>
      <c r="AT393" s="160"/>
    </row>
  </sheetData>
  <sheetProtection/>
  <mergeCells count="26">
    <mergeCell ref="C4:V4"/>
    <mergeCell ref="C6:C9"/>
    <mergeCell ref="D6:D9"/>
    <mergeCell ref="E6:E9"/>
    <mergeCell ref="F6:F9"/>
    <mergeCell ref="G6:K6"/>
    <mergeCell ref="L6:Q6"/>
    <mergeCell ref="R6:V6"/>
    <mergeCell ref="G7:G9"/>
    <mergeCell ref="H7:H9"/>
    <mergeCell ref="V7:V9"/>
    <mergeCell ref="I7:I9"/>
    <mergeCell ref="J7:J9"/>
    <mergeCell ref="K7:K9"/>
    <mergeCell ref="L7:L9"/>
    <mergeCell ref="M7:M9"/>
    <mergeCell ref="N7:N9"/>
    <mergeCell ref="O8:O9"/>
    <mergeCell ref="U8:U9"/>
    <mergeCell ref="T7:T9"/>
    <mergeCell ref="C363:H363"/>
    <mergeCell ref="P363:S363"/>
    <mergeCell ref="P7:P9"/>
    <mergeCell ref="Q7:Q9"/>
    <mergeCell ref="R7:R9"/>
    <mergeCell ref="S7:S9"/>
  </mergeCells>
  <conditionalFormatting sqref="N38:N40 N42:O42 N60:O62 N356:Q356 K356 K346:K348 N346:Q348 N44 N351:Q351 K351 H231:I233 Q38:Q40 N231:Q233 K353 N353:Q353 N45:O51 N329:Q329 H328:I329 M328:Q328 N57:O58 N236:Q236 H235:I236 M235:O235 Q57:Q58 Q45:Q51 Q60 Q42 K235:K236 K231:K233 Q235 K328:K329 Q53:Q55 M53:O55">
    <cfRule type="cellIs" priority="86" dxfId="84" operator="equal" stopIfTrue="1">
      <formula>0</formula>
    </cfRule>
  </conditionalFormatting>
  <conditionalFormatting sqref="Q61:Q62">
    <cfRule type="cellIs" priority="85" dxfId="84" operator="equal" stopIfTrue="1">
      <formula>0</formula>
    </cfRule>
  </conditionalFormatting>
  <conditionalFormatting sqref="N315:O315 I315 I317 N317:O317 K317 K315 Q317 Q315">
    <cfRule type="cellIs" priority="84" dxfId="84" operator="equal" stopIfTrue="1">
      <formula>0</formula>
    </cfRule>
  </conditionalFormatting>
  <conditionalFormatting sqref="I319 N321:Q321 I321 N319:Q319 K321 K319">
    <cfRule type="cellIs" priority="83" dxfId="84" operator="equal" stopIfTrue="1">
      <formula>0</formula>
    </cfRule>
  </conditionalFormatting>
  <conditionalFormatting sqref="N43:O43 Q43">
    <cfRule type="cellIs" priority="82" dxfId="84" operator="equal" stopIfTrue="1">
      <formula>0</formula>
    </cfRule>
  </conditionalFormatting>
  <conditionalFormatting sqref="O44 Q44">
    <cfRule type="cellIs" priority="81" dxfId="84" operator="equal" stopIfTrue="1">
      <formula>0</formula>
    </cfRule>
  </conditionalFormatting>
  <conditionalFormatting sqref="H20:I20 M20:O20 K20 Q20">
    <cfRule type="cellIs" priority="79" dxfId="84" operator="equal" stopIfTrue="1">
      <formula>0</formula>
    </cfRule>
  </conditionalFormatting>
  <conditionalFormatting sqref="H22:I22 M22:O22 K22 Q22">
    <cfRule type="cellIs" priority="78" dxfId="84" operator="equal" stopIfTrue="1">
      <formula>0</formula>
    </cfRule>
  </conditionalFormatting>
  <conditionalFormatting sqref="M24:O24 H24:I24 K24 Q24">
    <cfRule type="cellIs" priority="77" dxfId="84" operator="equal" stopIfTrue="1">
      <formula>0</formula>
    </cfRule>
  </conditionalFormatting>
  <conditionalFormatting sqref="N28:O28 H28:I28 K28 Q28">
    <cfRule type="cellIs" priority="76" dxfId="84" operator="equal" stopIfTrue="1">
      <formula>0</formula>
    </cfRule>
  </conditionalFormatting>
  <conditionalFormatting sqref="Q37 H37:I37 K37">
    <cfRule type="cellIs" priority="75" dxfId="84" operator="equal" stopIfTrue="1">
      <formula>0</formula>
    </cfRule>
  </conditionalFormatting>
  <conditionalFormatting sqref="H41:I41 Q41 K41">
    <cfRule type="cellIs" priority="74" dxfId="84" operator="equal" stopIfTrue="1">
      <formula>0</formula>
    </cfRule>
  </conditionalFormatting>
  <conditionalFormatting sqref="M56:O56 H56:I56 K56 Q56">
    <cfRule type="cellIs" priority="73" dxfId="84" operator="equal" stopIfTrue="1">
      <formula>0</formula>
    </cfRule>
  </conditionalFormatting>
  <conditionalFormatting sqref="H59:I59 Q59 K59">
    <cfRule type="cellIs" priority="72" dxfId="84" operator="equal" stopIfTrue="1">
      <formula>0</formula>
    </cfRule>
  </conditionalFormatting>
  <conditionalFormatting sqref="Q63 G63:I63 K63">
    <cfRule type="cellIs" priority="71" dxfId="84" operator="equal" stopIfTrue="1">
      <formula>0</formula>
    </cfRule>
  </conditionalFormatting>
  <conditionalFormatting sqref="H69:K69 M69:O69 Q69">
    <cfRule type="cellIs" priority="70" dxfId="84" operator="equal" stopIfTrue="1">
      <formula>0</formula>
    </cfRule>
  </conditionalFormatting>
  <conditionalFormatting sqref="H71:K71 M71:O71 Q71">
    <cfRule type="cellIs" priority="69" dxfId="84" operator="equal" stopIfTrue="1">
      <formula>0</formula>
    </cfRule>
  </conditionalFormatting>
  <conditionalFormatting sqref="M81:Q81 K81 H81:I81">
    <cfRule type="cellIs" priority="68" dxfId="84" operator="equal" stopIfTrue="1">
      <formula>0</formula>
    </cfRule>
  </conditionalFormatting>
  <conditionalFormatting sqref="M88:O88 H88:I88 K88 Q88">
    <cfRule type="cellIs" priority="67" dxfId="84" operator="equal" stopIfTrue="1">
      <formula>0</formula>
    </cfRule>
  </conditionalFormatting>
  <conditionalFormatting sqref="M94:O94 K94 I94 Q94">
    <cfRule type="cellIs" priority="66" dxfId="84" operator="equal" stopIfTrue="1">
      <formula>0</formula>
    </cfRule>
  </conditionalFormatting>
  <conditionalFormatting sqref="M101:O101 K101 H101:I101 Q101">
    <cfRule type="cellIs" priority="65" dxfId="84" operator="equal" stopIfTrue="1">
      <formula>0</formula>
    </cfRule>
  </conditionalFormatting>
  <conditionalFormatting sqref="M113:Q113 K113 H113:I113">
    <cfRule type="cellIs" priority="64" dxfId="84" operator="equal" stopIfTrue="1">
      <formula>0</formula>
    </cfRule>
  </conditionalFormatting>
  <conditionalFormatting sqref="M115:Q115 K115 H115:I115">
    <cfRule type="cellIs" priority="63" dxfId="84" operator="equal" stopIfTrue="1">
      <formula>0</formula>
    </cfRule>
  </conditionalFormatting>
  <conditionalFormatting sqref="H169:I169 O169:Q169 K169">
    <cfRule type="cellIs" priority="52" dxfId="84" operator="equal" stopIfTrue="1">
      <formula>0</formula>
    </cfRule>
  </conditionalFormatting>
  <conditionalFormatting sqref="M117:Q117 K117 H117:I117">
    <cfRule type="cellIs" priority="62" dxfId="84" operator="equal" stopIfTrue="1">
      <formula>0</formula>
    </cfRule>
  </conditionalFormatting>
  <conditionalFormatting sqref="M119:Q119 K119 H119:I119">
    <cfRule type="cellIs" priority="61" dxfId="84" operator="equal" stopIfTrue="1">
      <formula>0</formula>
    </cfRule>
  </conditionalFormatting>
  <conditionalFormatting sqref="H138:I138 O138:Q138 K138">
    <cfRule type="cellIs" priority="60" dxfId="84" operator="equal" stopIfTrue="1">
      <formula>0</formula>
    </cfRule>
  </conditionalFormatting>
  <conditionalFormatting sqref="H154:I154 M154:Q154 K154">
    <cfRule type="cellIs" priority="55" dxfId="84" operator="equal" stopIfTrue="1">
      <formula>0</formula>
    </cfRule>
  </conditionalFormatting>
  <conditionalFormatting sqref="I160 M160:Q160 K160">
    <cfRule type="cellIs" priority="54" dxfId="84" operator="equal" stopIfTrue="1">
      <formula>0</formula>
    </cfRule>
  </conditionalFormatting>
  <conditionalFormatting sqref="I164 M164:Q164 K164">
    <cfRule type="cellIs" priority="53" dxfId="84" operator="equal" stopIfTrue="1">
      <formula>0</formula>
    </cfRule>
  </conditionalFormatting>
  <conditionalFormatting sqref="H171:I171 O171:Q171 K171">
    <cfRule type="cellIs" priority="51" dxfId="84" operator="equal" stopIfTrue="1">
      <formula>0</formula>
    </cfRule>
  </conditionalFormatting>
  <conditionalFormatting sqref="H151:I151 M151:Q151 K151">
    <cfRule type="cellIs" priority="59" dxfId="84" operator="equal" stopIfTrue="1">
      <formula>0</formula>
    </cfRule>
  </conditionalFormatting>
  <conditionalFormatting sqref="H142:I142 M142:Q142 K142">
    <cfRule type="cellIs" priority="58" dxfId="84" operator="equal" stopIfTrue="1">
      <formula>0</formula>
    </cfRule>
  </conditionalFormatting>
  <conditionalFormatting sqref="H174:I174 M174:Q174 K174">
    <cfRule type="cellIs" priority="50" dxfId="84" operator="equal" stopIfTrue="1">
      <formula>0</formula>
    </cfRule>
  </conditionalFormatting>
  <conditionalFormatting sqref="M145:Q145 K145">
    <cfRule type="cellIs" priority="57" dxfId="84" operator="equal" stopIfTrue="1">
      <formula>0</formula>
    </cfRule>
  </conditionalFormatting>
  <conditionalFormatting sqref="H147:I147 M147:Q147 K147">
    <cfRule type="cellIs" priority="56" dxfId="84" operator="equal" stopIfTrue="1">
      <formula>0</formula>
    </cfRule>
  </conditionalFormatting>
  <conditionalFormatting sqref="H176:I176 M176:Q176 K176">
    <cfRule type="cellIs" priority="49" dxfId="84" operator="equal" stopIfTrue="1">
      <formula>0</formula>
    </cfRule>
  </conditionalFormatting>
  <conditionalFormatting sqref="H26:I26 K26">
    <cfRule type="cellIs" priority="48" dxfId="84" operator="equal" stopIfTrue="1">
      <formula>0</formula>
    </cfRule>
  </conditionalFormatting>
  <conditionalFormatting sqref="G15:V15">
    <cfRule type="cellIs" priority="47" dxfId="84" operator="equal" stopIfTrue="1">
      <formula>0</formula>
    </cfRule>
  </conditionalFormatting>
  <conditionalFormatting sqref="G24">
    <cfRule type="cellIs" priority="46" dxfId="84" operator="equal" stopIfTrue="1">
      <formula>0</formula>
    </cfRule>
  </conditionalFormatting>
  <conditionalFormatting sqref="G26">
    <cfRule type="cellIs" priority="45" dxfId="84" operator="equal" stopIfTrue="1">
      <formula>0</formula>
    </cfRule>
  </conditionalFormatting>
  <conditionalFormatting sqref="L24">
    <cfRule type="cellIs" priority="43" dxfId="84" operator="equal" stopIfTrue="1">
      <formula>0</formula>
    </cfRule>
  </conditionalFormatting>
  <conditionalFormatting sqref="L26:O26">
    <cfRule type="cellIs" priority="42" dxfId="84" operator="equal" stopIfTrue="1">
      <formula>0</formula>
    </cfRule>
  </conditionalFormatting>
  <conditionalFormatting sqref="G37">
    <cfRule type="cellIs" priority="41" dxfId="84" operator="equal" stopIfTrue="1">
      <formula>0</formula>
    </cfRule>
  </conditionalFormatting>
  <conditionalFormatting sqref="G41">
    <cfRule type="cellIs" priority="40" dxfId="84" operator="equal" stopIfTrue="1">
      <formula>0</formula>
    </cfRule>
  </conditionalFormatting>
  <conditionalFormatting sqref="G59">
    <cfRule type="cellIs" priority="39" dxfId="84" operator="equal" stopIfTrue="1">
      <formula>0</formula>
    </cfRule>
  </conditionalFormatting>
  <conditionalFormatting sqref="L37:O37">
    <cfRule type="cellIs" priority="38" dxfId="84" operator="equal" stopIfTrue="1">
      <formula>0</formula>
    </cfRule>
  </conditionalFormatting>
  <conditionalFormatting sqref="L41:O41">
    <cfRule type="cellIs" priority="37" dxfId="84" operator="equal" stopIfTrue="1">
      <formula>0</formula>
    </cfRule>
  </conditionalFormatting>
  <conditionalFormatting sqref="L59:O59">
    <cfRule type="cellIs" priority="36" dxfId="84" operator="equal" stopIfTrue="1">
      <formula>0</formula>
    </cfRule>
  </conditionalFormatting>
  <conditionalFormatting sqref="L63:O63">
    <cfRule type="cellIs" priority="35" dxfId="84" operator="equal" stopIfTrue="1">
      <formula>0</formula>
    </cfRule>
  </conditionalFormatting>
  <conditionalFormatting sqref="G81">
    <cfRule type="cellIs" priority="34" dxfId="84" operator="equal" stopIfTrue="1">
      <formula>0</formula>
    </cfRule>
  </conditionalFormatting>
  <conditionalFormatting sqref="G88">
    <cfRule type="cellIs" priority="33" dxfId="84" operator="equal" stopIfTrue="1">
      <formula>0</formula>
    </cfRule>
  </conditionalFormatting>
  <conditionalFormatting sqref="G94:H94">
    <cfRule type="cellIs" priority="32" dxfId="84" operator="equal" stopIfTrue="1">
      <formula>0</formula>
    </cfRule>
  </conditionalFormatting>
  <conditionalFormatting sqref="G101">
    <cfRule type="cellIs" priority="31" dxfId="84" operator="equal" stopIfTrue="1">
      <formula>0</formula>
    </cfRule>
  </conditionalFormatting>
  <conditionalFormatting sqref="G113">
    <cfRule type="cellIs" priority="30" dxfId="84" operator="equal" stopIfTrue="1">
      <formula>0</formula>
    </cfRule>
  </conditionalFormatting>
  <conditionalFormatting sqref="G115">
    <cfRule type="cellIs" priority="29" dxfId="84" operator="equal" stopIfTrue="1">
      <formula>0</formula>
    </cfRule>
  </conditionalFormatting>
  <conditionalFormatting sqref="G117">
    <cfRule type="cellIs" priority="28" dxfId="84" operator="equal" stopIfTrue="1">
      <formula>0</formula>
    </cfRule>
  </conditionalFormatting>
  <conditionalFormatting sqref="G119">
    <cfRule type="cellIs" priority="27" dxfId="84" operator="equal" stopIfTrue="1">
      <formula>0</formula>
    </cfRule>
  </conditionalFormatting>
  <conditionalFormatting sqref="G138">
    <cfRule type="cellIs" priority="26" dxfId="84" operator="equal" stopIfTrue="1">
      <formula>0</formula>
    </cfRule>
  </conditionalFormatting>
  <conditionalFormatting sqref="G142">
    <cfRule type="cellIs" priority="25" dxfId="84" operator="equal" stopIfTrue="1">
      <formula>0</formula>
    </cfRule>
  </conditionalFormatting>
  <conditionalFormatting sqref="G147">
    <cfRule type="cellIs" priority="24" dxfId="84" operator="equal" stopIfTrue="1">
      <formula>0</formula>
    </cfRule>
  </conditionalFormatting>
  <conditionalFormatting sqref="G151">
    <cfRule type="cellIs" priority="23" dxfId="84" operator="equal" stopIfTrue="1">
      <formula>0</formula>
    </cfRule>
  </conditionalFormatting>
  <conditionalFormatting sqref="G154">
    <cfRule type="cellIs" priority="22" dxfId="84" operator="equal" stopIfTrue="1">
      <formula>0</formula>
    </cfRule>
  </conditionalFormatting>
  <conditionalFormatting sqref="G160:H160">
    <cfRule type="cellIs" priority="21" dxfId="84" operator="equal" stopIfTrue="1">
      <formula>0</formula>
    </cfRule>
  </conditionalFormatting>
  <conditionalFormatting sqref="G164:H164">
    <cfRule type="cellIs" priority="20" dxfId="84" operator="equal" stopIfTrue="1">
      <formula>0</formula>
    </cfRule>
  </conditionalFormatting>
  <conditionalFormatting sqref="G169">
    <cfRule type="cellIs" priority="19" dxfId="84" operator="equal" stopIfTrue="1">
      <formula>0</formula>
    </cfRule>
  </conditionalFormatting>
  <conditionalFormatting sqref="L81">
    <cfRule type="cellIs" priority="18" dxfId="84" operator="equal" stopIfTrue="1">
      <formula>0</formula>
    </cfRule>
  </conditionalFormatting>
  <conditionalFormatting sqref="L88">
    <cfRule type="cellIs" priority="17" dxfId="84" operator="equal" stopIfTrue="1">
      <formula>0</formula>
    </cfRule>
  </conditionalFormatting>
  <conditionalFormatting sqref="L94">
    <cfRule type="cellIs" priority="16" dxfId="84" operator="equal" stopIfTrue="1">
      <formula>0</formula>
    </cfRule>
  </conditionalFormatting>
  <conditionalFormatting sqref="L101">
    <cfRule type="cellIs" priority="15" dxfId="84" operator="equal" stopIfTrue="1">
      <formula>0</formula>
    </cfRule>
  </conditionalFormatting>
  <conditionalFormatting sqref="L113">
    <cfRule type="cellIs" priority="14" dxfId="84" operator="equal" stopIfTrue="1">
      <formula>0</formula>
    </cfRule>
  </conditionalFormatting>
  <conditionalFormatting sqref="L115">
    <cfRule type="cellIs" priority="13" dxfId="84" operator="equal" stopIfTrue="1">
      <formula>0</formula>
    </cfRule>
  </conditionalFormatting>
  <conditionalFormatting sqref="L117">
    <cfRule type="cellIs" priority="12" dxfId="84" operator="equal" stopIfTrue="1">
      <formula>0</formula>
    </cfRule>
  </conditionalFormatting>
  <conditionalFormatting sqref="L119">
    <cfRule type="cellIs" priority="11" dxfId="84" operator="equal" stopIfTrue="1">
      <formula>0</formula>
    </cfRule>
  </conditionalFormatting>
  <conditionalFormatting sqref="L142">
    <cfRule type="cellIs" priority="10" dxfId="84" operator="equal" stopIfTrue="1">
      <formula>0</formula>
    </cfRule>
  </conditionalFormatting>
  <conditionalFormatting sqref="L147">
    <cfRule type="cellIs" priority="9" dxfId="84" operator="equal" stopIfTrue="1">
      <formula>0</formula>
    </cfRule>
  </conditionalFormatting>
  <conditionalFormatting sqref="L151">
    <cfRule type="cellIs" priority="8" dxfId="84" operator="equal" stopIfTrue="1">
      <formula>0</formula>
    </cfRule>
  </conditionalFormatting>
  <conditionalFormatting sqref="L154">
    <cfRule type="cellIs" priority="7" dxfId="84" operator="equal" stopIfTrue="1">
      <formula>0</formula>
    </cfRule>
  </conditionalFormatting>
  <conditionalFormatting sqref="L160">
    <cfRule type="cellIs" priority="6" dxfId="84" operator="equal" stopIfTrue="1">
      <formula>0</formula>
    </cfRule>
  </conditionalFormatting>
  <conditionalFormatting sqref="L164">
    <cfRule type="cellIs" priority="5" dxfId="84" operator="equal" stopIfTrue="1">
      <formula>0</formula>
    </cfRule>
  </conditionalFormatting>
  <conditionalFormatting sqref="L169:N169">
    <cfRule type="cellIs" priority="4" dxfId="84" operator="equal" stopIfTrue="1">
      <formula>0</formula>
    </cfRule>
  </conditionalFormatting>
  <conditionalFormatting sqref="L235">
    <cfRule type="cellIs" priority="3" dxfId="84" operator="equal" stopIfTrue="1">
      <formula>0</formula>
    </cfRule>
  </conditionalFormatting>
  <conditionalFormatting sqref="P234:P235">
    <cfRule type="cellIs" priority="2" dxfId="84" operator="equal" stopIfTrue="1">
      <formula>0</formula>
    </cfRule>
  </conditionalFormatting>
  <conditionalFormatting sqref="L328">
    <cfRule type="cellIs" priority="1" dxfId="84" operator="equal" stopIfTrue="1">
      <formula>0</formula>
    </cfRule>
  </conditionalFormatting>
  <printOptions horizontalCentered="1"/>
  <pageMargins left="0.11811023622047245" right="0.11811023622047245" top="1.5748031496062993" bottom="0.3937007874015748" header="0.5118110236220472" footer="0"/>
  <pageSetup blackAndWhite="1" fitToHeight="21" fitToWidth="1" horizontalDpi="600" verticalDpi="600" orientation="landscape" paperSize="9" scale="47" r:id="rId1"/>
  <headerFooter differentFirst="1" alignWithMargins="0">
    <oddFooter>&amp;C&amp;P</oddFooter>
  </headerFooter>
  <rowBreaks count="1" manualBreakCount="1">
    <brk id="178" min="2"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Корецкая</cp:lastModifiedBy>
  <cp:lastPrinted>2019-08-01T12:03:14Z</cp:lastPrinted>
  <dcterms:created xsi:type="dcterms:W3CDTF">2002-12-16T07:25:53Z</dcterms:created>
  <dcterms:modified xsi:type="dcterms:W3CDTF">2019-10-07T08:39:05Z</dcterms:modified>
  <cp:category/>
  <cp:version/>
  <cp:contentType/>
  <cp:contentStatus/>
</cp:coreProperties>
</file>